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6" windowWidth="17916" windowHeight="11052"/>
  </bookViews>
  <sheets>
    <sheet name="Rekapitulace stavby" sheetId="1" r:id="rId1"/>
    <sheet name="100147 - Stavební úprava ..." sheetId="2" r:id="rId2"/>
    <sheet name="Pokyny pro vyplnění" sheetId="3" r:id="rId3"/>
  </sheets>
  <definedNames>
    <definedName name="_xlnm._FilterDatabase" localSheetId="1" hidden="1">'100147 - Stavební úprava ...'!$C$95:$K$95</definedName>
    <definedName name="_xlnm.Print_Titles" localSheetId="1">'100147 - Stavební úprava ...'!$95:$95</definedName>
    <definedName name="_xlnm.Print_Titles" localSheetId="0">'Rekapitulace stavby'!$49:$49</definedName>
    <definedName name="_xlnm.Print_Area" localSheetId="1">'100147 - Stavební úprava ...'!$C$4:$J$34,'100147 - Stavební úprava ...'!$C$40:$J$79,'100147 - Stavební úprava ...'!$C$85:$K$469</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BK468" i="2"/>
  <c r="J468" s="1"/>
  <c r="J78" s="1"/>
  <c r="BK399"/>
  <c r="J399" s="1"/>
  <c r="J74" s="1"/>
  <c r="BK364"/>
  <c r="J364" s="1"/>
  <c r="J72" s="1"/>
  <c r="BK325"/>
  <c r="J325" s="1"/>
  <c r="J70" s="1"/>
  <c r="BK272"/>
  <c r="J272" s="1"/>
  <c r="J68" s="1"/>
  <c r="BK264"/>
  <c r="J264" s="1"/>
  <c r="J66" s="1"/>
  <c r="BK260"/>
  <c r="J260" s="1"/>
  <c r="J64" s="1"/>
  <c r="BK239"/>
  <c r="J239" s="1"/>
  <c r="J62" s="1"/>
  <c r="BK235"/>
  <c r="J235" s="1"/>
  <c r="J60" s="1"/>
  <c r="BK170"/>
  <c r="J170" s="1"/>
  <c r="J58" s="1"/>
  <c r="BK98"/>
  <c r="J98" s="1"/>
  <c r="J54" s="1"/>
  <c r="AY52" i="1"/>
  <c r="AX52"/>
  <c r="BI469" i="2"/>
  <c r="BH469"/>
  <c r="BG469"/>
  <c r="BE469"/>
  <c r="T469"/>
  <c r="T468" s="1"/>
  <c r="R469"/>
  <c r="R468" s="1"/>
  <c r="P469"/>
  <c r="P468" s="1"/>
  <c r="BK469"/>
  <c r="J469"/>
  <c r="BF469" s="1"/>
  <c r="BI467"/>
  <c r="BH467"/>
  <c r="BG467"/>
  <c r="BE467"/>
  <c r="T467"/>
  <c r="T466" s="1"/>
  <c r="T465" s="1"/>
  <c r="R467"/>
  <c r="R466" s="1"/>
  <c r="R465" s="1"/>
  <c r="P467"/>
  <c r="P466" s="1"/>
  <c r="P465" s="1"/>
  <c r="BK467"/>
  <c r="BK466" s="1"/>
  <c r="J467"/>
  <c r="BF467" s="1"/>
  <c r="BI461"/>
  <c r="BH461"/>
  <c r="BG461"/>
  <c r="BE461"/>
  <c r="T461"/>
  <c r="R461"/>
  <c r="P461"/>
  <c r="BK461"/>
  <c r="J461"/>
  <c r="BF461" s="1"/>
  <c r="BI460"/>
  <c r="BH460"/>
  <c r="BG460"/>
  <c r="BE460"/>
  <c r="T460"/>
  <c r="R460"/>
  <c r="P460"/>
  <c r="BK460"/>
  <c r="J460"/>
  <c r="BF460" s="1"/>
  <c r="BI438"/>
  <c r="BH438"/>
  <c r="BG438"/>
  <c r="BE438"/>
  <c r="T438"/>
  <c r="T437" s="1"/>
  <c r="R438"/>
  <c r="R437" s="1"/>
  <c r="P438"/>
  <c r="P437" s="1"/>
  <c r="BK438"/>
  <c r="BK437" s="1"/>
  <c r="J437" s="1"/>
  <c r="J75" s="1"/>
  <c r="J438"/>
  <c r="BF438" s="1"/>
  <c r="BI427"/>
  <c r="BH427"/>
  <c r="BG427"/>
  <c r="BE427"/>
  <c r="T427"/>
  <c r="R427"/>
  <c r="P427"/>
  <c r="BK427"/>
  <c r="J427"/>
  <c r="BF427" s="1"/>
  <c r="BI423"/>
  <c r="BH423"/>
  <c r="BG423"/>
  <c r="BE423"/>
  <c r="T423"/>
  <c r="R423"/>
  <c r="P423"/>
  <c r="BK423"/>
  <c r="J423"/>
  <c r="BF423" s="1"/>
  <c r="BI422"/>
  <c r="BH422"/>
  <c r="BG422"/>
  <c r="BE422"/>
  <c r="T422"/>
  <c r="R422"/>
  <c r="P422"/>
  <c r="BK422"/>
  <c r="J422"/>
  <c r="BF422" s="1"/>
  <c r="BI421"/>
  <c r="BH421"/>
  <c r="BG421"/>
  <c r="BE421"/>
  <c r="T421"/>
  <c r="R421"/>
  <c r="P421"/>
  <c r="BK421"/>
  <c r="J421"/>
  <c r="BF421" s="1"/>
  <c r="BI420"/>
  <c r="BH420"/>
  <c r="BG420"/>
  <c r="BE420"/>
  <c r="T420"/>
  <c r="R420"/>
  <c r="P420"/>
  <c r="BK420"/>
  <c r="J420"/>
  <c r="BF420" s="1"/>
  <c r="BI410"/>
  <c r="BH410"/>
  <c r="BG410"/>
  <c r="BE410"/>
  <c r="T410"/>
  <c r="R410"/>
  <c r="P410"/>
  <c r="BK410"/>
  <c r="J410"/>
  <c r="BF410" s="1"/>
  <c r="BI400"/>
  <c r="BH400"/>
  <c r="BG400"/>
  <c r="BE400"/>
  <c r="T400"/>
  <c r="T399" s="1"/>
  <c r="R400"/>
  <c r="R399" s="1"/>
  <c r="P400"/>
  <c r="P399" s="1"/>
  <c r="BK400"/>
  <c r="J400"/>
  <c r="BF400" s="1"/>
  <c r="BI397"/>
  <c r="BH397"/>
  <c r="BG397"/>
  <c r="BE397"/>
  <c r="T397"/>
  <c r="R397"/>
  <c r="P397"/>
  <c r="BK397"/>
  <c r="J397"/>
  <c r="BF397" s="1"/>
  <c r="BI393"/>
  <c r="BH393"/>
  <c r="BG393"/>
  <c r="BE393"/>
  <c r="T393"/>
  <c r="R393"/>
  <c r="P393"/>
  <c r="BK393"/>
  <c r="J393"/>
  <c r="BF393" s="1"/>
  <c r="BI389"/>
  <c r="BH389"/>
  <c r="BG389"/>
  <c r="BE389"/>
  <c r="T389"/>
  <c r="R389"/>
  <c r="P389"/>
  <c r="BK389"/>
  <c r="J389"/>
  <c r="BF389" s="1"/>
  <c r="BI386"/>
  <c r="BH386"/>
  <c r="BG386"/>
  <c r="BE386"/>
  <c r="T386"/>
  <c r="R386"/>
  <c r="P386"/>
  <c r="BK386"/>
  <c r="J386"/>
  <c r="BF386" s="1"/>
  <c r="BI385"/>
  <c r="BH385"/>
  <c r="BG385"/>
  <c r="BE385"/>
  <c r="T385"/>
  <c r="R385"/>
  <c r="P385"/>
  <c r="BK385"/>
  <c r="J385"/>
  <c r="BF385" s="1"/>
  <c r="BI384"/>
  <c r="BH384"/>
  <c r="BG384"/>
  <c r="BE384"/>
  <c r="T384"/>
  <c r="R384"/>
  <c r="P384"/>
  <c r="BK384"/>
  <c r="J384"/>
  <c r="BF384" s="1"/>
  <c r="BI381"/>
  <c r="BH381"/>
  <c r="BG381"/>
  <c r="BE381"/>
  <c r="T381"/>
  <c r="R381"/>
  <c r="P381"/>
  <c r="BK381"/>
  <c r="J381"/>
  <c r="BF381" s="1"/>
  <c r="BI379"/>
  <c r="BH379"/>
  <c r="BG379"/>
  <c r="BE379"/>
  <c r="T379"/>
  <c r="R379"/>
  <c r="P379"/>
  <c r="BK379"/>
  <c r="J379"/>
  <c r="BF379" s="1"/>
  <c r="BI376"/>
  <c r="BH376"/>
  <c r="BG376"/>
  <c r="BE376"/>
  <c r="T376"/>
  <c r="T375" s="1"/>
  <c r="R376"/>
  <c r="R375" s="1"/>
  <c r="P376"/>
  <c r="P375" s="1"/>
  <c r="BK376"/>
  <c r="BK375" s="1"/>
  <c r="J375" s="1"/>
  <c r="J73" s="1"/>
  <c r="J376"/>
  <c r="BF376" s="1"/>
  <c r="BI373"/>
  <c r="BH373"/>
  <c r="BG373"/>
  <c r="BE373"/>
  <c r="T373"/>
  <c r="R373"/>
  <c r="P373"/>
  <c r="BK373"/>
  <c r="J373"/>
  <c r="BF373" s="1"/>
  <c r="BI371"/>
  <c r="BH371"/>
  <c r="BG371"/>
  <c r="BE371"/>
  <c r="T371"/>
  <c r="R371"/>
  <c r="P371"/>
  <c r="BK371"/>
  <c r="J371"/>
  <c r="BF371" s="1"/>
  <c r="BI368"/>
  <c r="BH368"/>
  <c r="BG368"/>
  <c r="BE368"/>
  <c r="T368"/>
  <c r="R368"/>
  <c r="P368"/>
  <c r="BK368"/>
  <c r="J368"/>
  <c r="BF368" s="1"/>
  <c r="BI365"/>
  <c r="BH365"/>
  <c r="BG365"/>
  <c r="BE365"/>
  <c r="T365"/>
  <c r="T364" s="1"/>
  <c r="R365"/>
  <c r="R364" s="1"/>
  <c r="P365"/>
  <c r="P364" s="1"/>
  <c r="BK365"/>
  <c r="J365"/>
  <c r="BF365" s="1"/>
  <c r="BI362"/>
  <c r="BH362"/>
  <c r="BG362"/>
  <c r="BE362"/>
  <c r="T362"/>
  <c r="R362"/>
  <c r="P362"/>
  <c r="BK362"/>
  <c r="J362"/>
  <c r="BF362" s="1"/>
  <c r="BI360"/>
  <c r="BH360"/>
  <c r="BG360"/>
  <c r="BE360"/>
  <c r="T360"/>
  <c r="R360"/>
  <c r="P360"/>
  <c r="BK360"/>
  <c r="J360"/>
  <c r="BF360" s="1"/>
  <c r="BI358"/>
  <c r="BH358"/>
  <c r="BG358"/>
  <c r="BE358"/>
  <c r="T358"/>
  <c r="R358"/>
  <c r="P358"/>
  <c r="BK358"/>
  <c r="J358"/>
  <c r="BF358" s="1"/>
  <c r="BI356"/>
  <c r="BH356"/>
  <c r="BG356"/>
  <c r="BE356"/>
  <c r="T356"/>
  <c r="R356"/>
  <c r="P356"/>
  <c r="BK356"/>
  <c r="J356"/>
  <c r="BF356" s="1"/>
  <c r="BI352"/>
  <c r="BH352"/>
  <c r="BG352"/>
  <c r="BE352"/>
  <c r="T352"/>
  <c r="T351" s="1"/>
  <c r="R352"/>
  <c r="R351" s="1"/>
  <c r="P352"/>
  <c r="P351" s="1"/>
  <c r="BK352"/>
  <c r="BK351" s="1"/>
  <c r="J351" s="1"/>
  <c r="J71" s="1"/>
  <c r="J352"/>
  <c r="BF352" s="1"/>
  <c r="BI349"/>
  <c r="BH349"/>
  <c r="BG349"/>
  <c r="BE349"/>
  <c r="T349"/>
  <c r="R349"/>
  <c r="P349"/>
  <c r="BK349"/>
  <c r="J349"/>
  <c r="BF349" s="1"/>
  <c r="BI343"/>
  <c r="BH343"/>
  <c r="BG343"/>
  <c r="BE343"/>
  <c r="T343"/>
  <c r="R343"/>
  <c r="P343"/>
  <c r="BK343"/>
  <c r="J343"/>
  <c r="BF343" s="1"/>
  <c r="BI341"/>
  <c r="BH341"/>
  <c r="BG341"/>
  <c r="BE341"/>
  <c r="T341"/>
  <c r="R341"/>
  <c r="P341"/>
  <c r="BK341"/>
  <c r="J341"/>
  <c r="BF341" s="1"/>
  <c r="BI335"/>
  <c r="BH335"/>
  <c r="BG335"/>
  <c r="BE335"/>
  <c r="T335"/>
  <c r="R335"/>
  <c r="P335"/>
  <c r="BK335"/>
  <c r="J335"/>
  <c r="BF335" s="1"/>
  <c r="BI333"/>
  <c r="BH333"/>
  <c r="BG333"/>
  <c r="BE333"/>
  <c r="T333"/>
  <c r="R333"/>
  <c r="P333"/>
  <c r="BK333"/>
  <c r="J333"/>
  <c r="BF333" s="1"/>
  <c r="BI332"/>
  <c r="BH332"/>
  <c r="BG332"/>
  <c r="BE332"/>
  <c r="T332"/>
  <c r="R332"/>
  <c r="P332"/>
  <c r="BK332"/>
  <c r="J332"/>
  <c r="BF332" s="1"/>
  <c r="BI331"/>
  <c r="BH331"/>
  <c r="BG331"/>
  <c r="BE331"/>
  <c r="T331"/>
  <c r="R331"/>
  <c r="P331"/>
  <c r="BK331"/>
  <c r="J331"/>
  <c r="BF331" s="1"/>
  <c r="BI329"/>
  <c r="BH329"/>
  <c r="BG329"/>
  <c r="BE329"/>
  <c r="T329"/>
  <c r="R329"/>
  <c r="P329"/>
  <c r="BK329"/>
  <c r="J329"/>
  <c r="BF329" s="1"/>
  <c r="BI326"/>
  <c r="BH326"/>
  <c r="BG326"/>
  <c r="BE326"/>
  <c r="T326"/>
  <c r="T325" s="1"/>
  <c r="R326"/>
  <c r="R325" s="1"/>
  <c r="P326"/>
  <c r="P325" s="1"/>
  <c r="BK326"/>
  <c r="J326"/>
  <c r="BF326" s="1"/>
  <c r="BI323"/>
  <c r="BH323"/>
  <c r="BG323"/>
  <c r="BE323"/>
  <c r="T323"/>
  <c r="R323"/>
  <c r="P323"/>
  <c r="BK323"/>
  <c r="J323"/>
  <c r="BF323" s="1"/>
  <c r="BI320"/>
  <c r="BH320"/>
  <c r="BG320"/>
  <c r="BE320"/>
  <c r="T320"/>
  <c r="R320"/>
  <c r="P320"/>
  <c r="BK320"/>
  <c r="J320"/>
  <c r="BF320" s="1"/>
  <c r="BI317"/>
  <c r="BH317"/>
  <c r="BG317"/>
  <c r="BE317"/>
  <c r="T317"/>
  <c r="R317"/>
  <c r="P317"/>
  <c r="BK317"/>
  <c r="J317"/>
  <c r="BF317" s="1"/>
  <c r="BI315"/>
  <c r="BH315"/>
  <c r="BG315"/>
  <c r="BE315"/>
  <c r="T315"/>
  <c r="R315"/>
  <c r="P315"/>
  <c r="BK315"/>
  <c r="J315"/>
  <c r="BF315" s="1"/>
  <c r="BI313"/>
  <c r="BH313"/>
  <c r="BG313"/>
  <c r="BE313"/>
  <c r="T313"/>
  <c r="R313"/>
  <c r="P313"/>
  <c r="BK313"/>
  <c r="J313"/>
  <c r="BF313" s="1"/>
  <c r="BI311"/>
  <c r="BH311"/>
  <c r="BG311"/>
  <c r="BE311"/>
  <c r="T311"/>
  <c r="R311"/>
  <c r="P311"/>
  <c r="BK311"/>
  <c r="J311"/>
  <c r="BF311" s="1"/>
  <c r="BI309"/>
  <c r="BH309"/>
  <c r="BG309"/>
  <c r="BE309"/>
  <c r="T309"/>
  <c r="R309"/>
  <c r="P309"/>
  <c r="BK309"/>
  <c r="J309"/>
  <c r="BF309" s="1"/>
  <c r="BI307"/>
  <c r="BH307"/>
  <c r="BG307"/>
  <c r="BE307"/>
  <c r="T307"/>
  <c r="R307"/>
  <c r="P307"/>
  <c r="BK307"/>
  <c r="J307"/>
  <c r="BF307" s="1"/>
  <c r="BI305"/>
  <c r="BH305"/>
  <c r="BG305"/>
  <c r="BE305"/>
  <c r="T305"/>
  <c r="R305"/>
  <c r="P305"/>
  <c r="BK305"/>
  <c r="J305"/>
  <c r="BF305" s="1"/>
  <c r="BI303"/>
  <c r="BH303"/>
  <c r="BG303"/>
  <c r="BE303"/>
  <c r="T303"/>
  <c r="R303"/>
  <c r="P303"/>
  <c r="BK303"/>
  <c r="J303"/>
  <c r="BF303" s="1"/>
  <c r="BI301"/>
  <c r="BH301"/>
  <c r="BG301"/>
  <c r="BE301"/>
  <c r="T301"/>
  <c r="R301"/>
  <c r="P301"/>
  <c r="BK301"/>
  <c r="J301"/>
  <c r="BF301" s="1"/>
  <c r="BI299"/>
  <c r="BH299"/>
  <c r="BG299"/>
  <c r="BE299"/>
  <c r="T299"/>
  <c r="R299"/>
  <c r="P299"/>
  <c r="BK299"/>
  <c r="J299"/>
  <c r="BF299" s="1"/>
  <c r="BI297"/>
  <c r="BH297"/>
  <c r="BG297"/>
  <c r="BE297"/>
  <c r="T297"/>
  <c r="R297"/>
  <c r="P297"/>
  <c r="BK297"/>
  <c r="J297"/>
  <c r="BF297" s="1"/>
  <c r="BI295"/>
  <c r="BH295"/>
  <c r="BG295"/>
  <c r="BE295"/>
  <c r="T295"/>
  <c r="R295"/>
  <c r="P295"/>
  <c r="BK295"/>
  <c r="J295"/>
  <c r="BF295" s="1"/>
  <c r="BI293"/>
  <c r="BH293"/>
  <c r="BG293"/>
  <c r="BE293"/>
  <c r="T293"/>
  <c r="R293"/>
  <c r="P293"/>
  <c r="BK293"/>
  <c r="J293"/>
  <c r="BF293" s="1"/>
  <c r="BI292"/>
  <c r="BH292"/>
  <c r="BG292"/>
  <c r="BE292"/>
  <c r="T292"/>
  <c r="R292"/>
  <c r="P292"/>
  <c r="BK292"/>
  <c r="J292"/>
  <c r="BF292" s="1"/>
  <c r="BI291"/>
  <c r="BH291"/>
  <c r="BG291"/>
  <c r="BE291"/>
  <c r="T291"/>
  <c r="T290" s="1"/>
  <c r="R291"/>
  <c r="R290" s="1"/>
  <c r="P291"/>
  <c r="P290" s="1"/>
  <c r="BK291"/>
  <c r="BK290" s="1"/>
  <c r="J290" s="1"/>
  <c r="J291"/>
  <c r="BF291" s="1"/>
  <c r="J69"/>
  <c r="BI288"/>
  <c r="BH288"/>
  <c r="BG288"/>
  <c r="BE288"/>
  <c r="T288"/>
  <c r="R288"/>
  <c r="P288"/>
  <c r="BK288"/>
  <c r="J288"/>
  <c r="BF288" s="1"/>
  <c r="BI281"/>
  <c r="BH281"/>
  <c r="BG281"/>
  <c r="BE281"/>
  <c r="T281"/>
  <c r="R281"/>
  <c r="P281"/>
  <c r="BK281"/>
  <c r="J281"/>
  <c r="BF281" s="1"/>
  <c r="BI277"/>
  <c r="BH277"/>
  <c r="BG277"/>
  <c r="BE277"/>
  <c r="T277"/>
  <c r="R277"/>
  <c r="P277"/>
  <c r="BK277"/>
  <c r="J277"/>
  <c r="BF277" s="1"/>
  <c r="BI273"/>
  <c r="BH273"/>
  <c r="BG273"/>
  <c r="BE273"/>
  <c r="T273"/>
  <c r="T272" s="1"/>
  <c r="R273"/>
  <c r="R272" s="1"/>
  <c r="P273"/>
  <c r="P272" s="1"/>
  <c r="BK273"/>
  <c r="J273"/>
  <c r="BF273" s="1"/>
  <c r="BI271"/>
  <c r="BH271"/>
  <c r="BG271"/>
  <c r="BE271"/>
  <c r="T271"/>
  <c r="R271"/>
  <c r="P271"/>
  <c r="BK271"/>
  <c r="J271"/>
  <c r="BF271" s="1"/>
  <c r="BI269"/>
  <c r="BH269"/>
  <c r="BG269"/>
  <c r="BE269"/>
  <c r="T269"/>
  <c r="R269"/>
  <c r="P269"/>
  <c r="BK269"/>
  <c r="J269"/>
  <c r="BF269" s="1"/>
  <c r="BI268"/>
  <c r="BH268"/>
  <c r="BG268"/>
  <c r="BE268"/>
  <c r="T268"/>
  <c r="R268"/>
  <c r="P268"/>
  <c r="BK268"/>
  <c r="J268"/>
  <c r="BF268" s="1"/>
  <c r="BI267"/>
  <c r="BH267"/>
  <c r="BG267"/>
  <c r="BE267"/>
  <c r="T267"/>
  <c r="T266" s="1"/>
  <c r="R267"/>
  <c r="P267"/>
  <c r="P266" s="1"/>
  <c r="BK267"/>
  <c r="J267"/>
  <c r="BF267" s="1"/>
  <c r="BI265"/>
  <c r="BH265"/>
  <c r="BG265"/>
  <c r="BE265"/>
  <c r="T265"/>
  <c r="T264" s="1"/>
  <c r="R265"/>
  <c r="R264" s="1"/>
  <c r="P265"/>
  <c r="P264" s="1"/>
  <c r="BK265"/>
  <c r="J265"/>
  <c r="BF265" s="1"/>
  <c r="BI263"/>
  <c r="BH263"/>
  <c r="BG263"/>
  <c r="BE263"/>
  <c r="T263"/>
  <c r="T262" s="1"/>
  <c r="R263"/>
  <c r="R262" s="1"/>
  <c r="P263"/>
  <c r="P262" s="1"/>
  <c r="BK263"/>
  <c r="BK262" s="1"/>
  <c r="J262" s="1"/>
  <c r="J263"/>
  <c r="BF263" s="1"/>
  <c r="J65"/>
  <c r="BI261"/>
  <c r="BH261"/>
  <c r="BG261"/>
  <c r="BE261"/>
  <c r="T261"/>
  <c r="T260" s="1"/>
  <c r="R261"/>
  <c r="R260" s="1"/>
  <c r="P261"/>
  <c r="P260" s="1"/>
  <c r="BK261"/>
  <c r="J261"/>
  <c r="BF261" s="1"/>
  <c r="BI259"/>
  <c r="BH259"/>
  <c r="BG259"/>
  <c r="BE259"/>
  <c r="T259"/>
  <c r="T258" s="1"/>
  <c r="R259"/>
  <c r="R258" s="1"/>
  <c r="P259"/>
  <c r="P258" s="1"/>
  <c r="BK259"/>
  <c r="BK258" s="1"/>
  <c r="J258" s="1"/>
  <c r="J259"/>
  <c r="BF259" s="1"/>
  <c r="J63"/>
  <c r="BI256"/>
  <c r="BH256"/>
  <c r="BG256"/>
  <c r="BE256"/>
  <c r="T256"/>
  <c r="R256"/>
  <c r="P256"/>
  <c r="BK256"/>
  <c r="J256"/>
  <c r="BF256" s="1"/>
  <c r="BI254"/>
  <c r="BH254"/>
  <c r="BG254"/>
  <c r="BE254"/>
  <c r="T254"/>
  <c r="R254"/>
  <c r="P254"/>
  <c r="BK254"/>
  <c r="J254"/>
  <c r="BF254" s="1"/>
  <c r="BI251"/>
  <c r="BH251"/>
  <c r="BG251"/>
  <c r="BE251"/>
  <c r="T251"/>
  <c r="R251"/>
  <c r="P251"/>
  <c r="BK251"/>
  <c r="J251"/>
  <c r="BF251" s="1"/>
  <c r="BI249"/>
  <c r="BH249"/>
  <c r="BG249"/>
  <c r="BE249"/>
  <c r="T249"/>
  <c r="R249"/>
  <c r="P249"/>
  <c r="BK249"/>
  <c r="J249"/>
  <c r="BF249" s="1"/>
  <c r="BI246"/>
  <c r="BH246"/>
  <c r="BG246"/>
  <c r="BE246"/>
  <c r="T246"/>
  <c r="R246"/>
  <c r="P246"/>
  <c r="BK246"/>
  <c r="J246"/>
  <c r="BF246" s="1"/>
  <c r="BI244"/>
  <c r="BH244"/>
  <c r="BG244"/>
  <c r="BE244"/>
  <c r="T244"/>
  <c r="R244"/>
  <c r="P244"/>
  <c r="BK244"/>
  <c r="J244"/>
  <c r="BF244" s="1"/>
  <c r="BI240"/>
  <c r="BH240"/>
  <c r="BG240"/>
  <c r="BE240"/>
  <c r="T240"/>
  <c r="T239" s="1"/>
  <c r="T238" s="1"/>
  <c r="R240"/>
  <c r="R239" s="1"/>
  <c r="P240"/>
  <c r="P239" s="1"/>
  <c r="P238" s="1"/>
  <c r="BK240"/>
  <c r="J240"/>
  <c r="BF240" s="1"/>
  <c r="BI236"/>
  <c r="BH236"/>
  <c r="BG236"/>
  <c r="BE236"/>
  <c r="T236"/>
  <c r="T235" s="1"/>
  <c r="R236"/>
  <c r="R235" s="1"/>
  <c r="P236"/>
  <c r="P235" s="1"/>
  <c r="BK236"/>
  <c r="J236"/>
  <c r="BF236" s="1"/>
  <c r="BI233"/>
  <c r="BH233"/>
  <c r="BG233"/>
  <c r="BE233"/>
  <c r="T233"/>
  <c r="R233"/>
  <c r="P233"/>
  <c r="BK233"/>
  <c r="J233"/>
  <c r="BF233" s="1"/>
  <c r="BI229"/>
  <c r="BH229"/>
  <c r="BG229"/>
  <c r="BE229"/>
  <c r="T229"/>
  <c r="R229"/>
  <c r="P229"/>
  <c r="BK229"/>
  <c r="J229"/>
  <c r="BF229" s="1"/>
  <c r="BI227"/>
  <c r="BH227"/>
  <c r="BG227"/>
  <c r="BE227"/>
  <c r="T227"/>
  <c r="R227"/>
  <c r="P227"/>
  <c r="BK227"/>
  <c r="J227"/>
  <c r="BF227" s="1"/>
  <c r="BI225"/>
  <c r="BH225"/>
  <c r="BG225"/>
  <c r="BE225"/>
  <c r="T225"/>
  <c r="R225"/>
  <c r="P225"/>
  <c r="BK225"/>
  <c r="J225"/>
  <c r="BF225" s="1"/>
  <c r="BI224"/>
  <c r="BH224"/>
  <c r="BG224"/>
  <c r="BE224"/>
  <c r="T224"/>
  <c r="R224"/>
  <c r="P224"/>
  <c r="BK224"/>
  <c r="J224"/>
  <c r="BF224" s="1"/>
  <c r="BI222"/>
  <c r="BH222"/>
  <c r="BG222"/>
  <c r="BE222"/>
  <c r="T222"/>
  <c r="R222"/>
  <c r="P222"/>
  <c r="BK222"/>
  <c r="J222"/>
  <c r="BF222" s="1"/>
  <c r="BI218"/>
  <c r="BH218"/>
  <c r="BG218"/>
  <c r="BE218"/>
  <c r="T218"/>
  <c r="R218"/>
  <c r="P218"/>
  <c r="BK218"/>
  <c r="J218"/>
  <c r="BF218" s="1"/>
  <c r="BI214"/>
  <c r="BH214"/>
  <c r="BG214"/>
  <c r="BE214"/>
  <c r="T214"/>
  <c r="R214"/>
  <c r="P214"/>
  <c r="BK214"/>
  <c r="J214"/>
  <c r="BF214" s="1"/>
  <c r="BI196"/>
  <c r="BH196"/>
  <c r="BG196"/>
  <c r="BE196"/>
  <c r="T196"/>
  <c r="R196"/>
  <c r="P196"/>
  <c r="BK196"/>
  <c r="J196"/>
  <c r="BF196" s="1"/>
  <c r="BI190"/>
  <c r="BH190"/>
  <c r="BG190"/>
  <c r="BE190"/>
  <c r="T190"/>
  <c r="R190"/>
  <c r="P190"/>
  <c r="BK190"/>
  <c r="J190"/>
  <c r="BF190" s="1"/>
  <c r="BI186"/>
  <c r="BH186"/>
  <c r="BG186"/>
  <c r="BE186"/>
  <c r="T186"/>
  <c r="R186"/>
  <c r="P186"/>
  <c r="BK186"/>
  <c r="J186"/>
  <c r="BF186" s="1"/>
  <c r="BI183"/>
  <c r="BH183"/>
  <c r="BG183"/>
  <c r="BE183"/>
  <c r="T183"/>
  <c r="R183"/>
  <c r="P183"/>
  <c r="BK183"/>
  <c r="J183"/>
  <c r="BF183" s="1"/>
  <c r="BI181"/>
  <c r="BH181"/>
  <c r="BG181"/>
  <c r="BE181"/>
  <c r="T181"/>
  <c r="T180" s="1"/>
  <c r="R181"/>
  <c r="R180" s="1"/>
  <c r="P181"/>
  <c r="P180" s="1"/>
  <c r="BK181"/>
  <c r="BK180" s="1"/>
  <c r="J180" s="1"/>
  <c r="J181"/>
  <c r="BF181" s="1"/>
  <c r="J59"/>
  <c r="BI178"/>
  <c r="BH178"/>
  <c r="BG178"/>
  <c r="BE178"/>
  <c r="T178"/>
  <c r="R178"/>
  <c r="P178"/>
  <c r="BK178"/>
  <c r="J178"/>
  <c r="BF178" s="1"/>
  <c r="BI174"/>
  <c r="BH174"/>
  <c r="BG174"/>
  <c r="BE174"/>
  <c r="T174"/>
  <c r="R174"/>
  <c r="P174"/>
  <c r="BK174"/>
  <c r="J174"/>
  <c r="BF174" s="1"/>
  <c r="BI171"/>
  <c r="BH171"/>
  <c r="BG171"/>
  <c r="BE171"/>
  <c r="T171"/>
  <c r="T170" s="1"/>
  <c r="R171"/>
  <c r="R170" s="1"/>
  <c r="P171"/>
  <c r="P170" s="1"/>
  <c r="BK171"/>
  <c r="J171"/>
  <c r="BF171" s="1"/>
  <c r="BI164"/>
  <c r="BH164"/>
  <c r="BG164"/>
  <c r="BE164"/>
  <c r="T164"/>
  <c r="T163" s="1"/>
  <c r="R164"/>
  <c r="R163" s="1"/>
  <c r="R162" s="1"/>
  <c r="P164"/>
  <c r="P163" s="1"/>
  <c r="BK164"/>
  <c r="BK163" s="1"/>
  <c r="J164"/>
  <c r="BF164" s="1"/>
  <c r="BI159"/>
  <c r="BH159"/>
  <c r="BG159"/>
  <c r="BE159"/>
  <c r="T159"/>
  <c r="R159"/>
  <c r="P159"/>
  <c r="BK159"/>
  <c r="J159"/>
  <c r="BF159" s="1"/>
  <c r="BI154"/>
  <c r="BH154"/>
  <c r="BG154"/>
  <c r="BE154"/>
  <c r="T154"/>
  <c r="R154"/>
  <c r="P154"/>
  <c r="BK154"/>
  <c r="J154"/>
  <c r="BF154" s="1"/>
  <c r="BI151"/>
  <c r="BH151"/>
  <c r="BG151"/>
  <c r="BE151"/>
  <c r="T151"/>
  <c r="R151"/>
  <c r="P151"/>
  <c r="BK151"/>
  <c r="J151"/>
  <c r="BF151" s="1"/>
  <c r="BI145"/>
  <c r="BH145"/>
  <c r="BG145"/>
  <c r="BE145"/>
  <c r="T145"/>
  <c r="R145"/>
  <c r="P145"/>
  <c r="BK145"/>
  <c r="J145"/>
  <c r="BF145" s="1"/>
  <c r="BI127"/>
  <c r="BH127"/>
  <c r="BG127"/>
  <c r="BE127"/>
  <c r="T127"/>
  <c r="R127"/>
  <c r="P127"/>
  <c r="BK127"/>
  <c r="J127"/>
  <c r="BF127" s="1"/>
  <c r="BI126"/>
  <c r="BH126"/>
  <c r="BG126"/>
  <c r="BE126"/>
  <c r="T126"/>
  <c r="R126"/>
  <c r="P126"/>
  <c r="BK126"/>
  <c r="J126"/>
  <c r="BF126" s="1"/>
  <c r="BI119"/>
  <c r="BH119"/>
  <c r="BG119"/>
  <c r="BE119"/>
  <c r="T119"/>
  <c r="R119"/>
  <c r="P119"/>
  <c r="BK119"/>
  <c r="J119"/>
  <c r="BF119" s="1"/>
  <c r="BI111"/>
  <c r="BH111"/>
  <c r="BG111"/>
  <c r="BE111"/>
  <c r="T111"/>
  <c r="R111"/>
  <c r="P111"/>
  <c r="BK111"/>
  <c r="J111"/>
  <c r="BF111" s="1"/>
  <c r="BI105"/>
  <c r="BH105"/>
  <c r="BG105"/>
  <c r="BE105"/>
  <c r="F28" s="1"/>
  <c r="AZ52" i="1" s="1"/>
  <c r="T105" i="2"/>
  <c r="T104" s="1"/>
  <c r="R105"/>
  <c r="R104" s="1"/>
  <c r="P105"/>
  <c r="P104" s="1"/>
  <c r="BK105"/>
  <c r="BK104" s="1"/>
  <c r="J104" s="1"/>
  <c r="J105"/>
  <c r="BF105" s="1"/>
  <c r="J55"/>
  <c r="BI102"/>
  <c r="BH102"/>
  <c r="BG102"/>
  <c r="BE102"/>
  <c r="T102"/>
  <c r="R102"/>
  <c r="P102"/>
  <c r="BK102"/>
  <c r="J102"/>
  <c r="BF102" s="1"/>
  <c r="BI99"/>
  <c r="BH99"/>
  <c r="F31" s="1"/>
  <c r="BC52" i="1" s="1"/>
  <c r="BC51" s="1"/>
  <c r="BG99" i="2"/>
  <c r="BE99"/>
  <c r="T99"/>
  <c r="T98" s="1"/>
  <c r="R99"/>
  <c r="R98" s="1"/>
  <c r="P99"/>
  <c r="P98" s="1"/>
  <c r="BK99"/>
  <c r="J99"/>
  <c r="BF99" s="1"/>
  <c r="J92"/>
  <c r="F92"/>
  <c r="J90"/>
  <c r="F90"/>
  <c r="E88"/>
  <c r="J47"/>
  <c r="F47"/>
  <c r="J45"/>
  <c r="F45"/>
  <c r="E43"/>
  <c r="J16"/>
  <c r="E16"/>
  <c r="F93" s="1"/>
  <c r="J15"/>
  <c r="J10"/>
  <c r="AZ51" i="1"/>
  <c r="W26" s="1"/>
  <c r="AS51"/>
  <c r="L47"/>
  <c r="AM46"/>
  <c r="L46"/>
  <c r="AM44"/>
  <c r="L44"/>
  <c r="L42"/>
  <c r="L41"/>
  <c r="J29" i="2" l="1"/>
  <c r="AW52" i="1" s="1"/>
  <c r="F29" i="2"/>
  <c r="BA52" i="1" s="1"/>
  <c r="BA51" s="1"/>
  <c r="J163" i="2"/>
  <c r="J57" s="1"/>
  <c r="BK162"/>
  <c r="J162" s="1"/>
  <c r="J56" s="1"/>
  <c r="AV51" i="1"/>
  <c r="W29"/>
  <c r="AY51"/>
  <c r="J466" i="2"/>
  <c r="J77" s="1"/>
  <c r="BK465"/>
  <c r="J465" s="1"/>
  <c r="J76" s="1"/>
  <c r="R97"/>
  <c r="J28"/>
  <c r="AV52" i="1" s="1"/>
  <c r="AT52" s="1"/>
  <c r="F30" i="2"/>
  <c r="BB52" i="1" s="1"/>
  <c r="BB51" s="1"/>
  <c r="F32" i="2"/>
  <c r="BD52" i="1" s="1"/>
  <c r="BD51" s="1"/>
  <c r="W30" s="1"/>
  <c r="P162" i="2"/>
  <c r="P97" s="1"/>
  <c r="P96" s="1"/>
  <c r="AU52" i="1" s="1"/>
  <c r="AU51" s="1"/>
  <c r="T162" i="2"/>
  <c r="T97" s="1"/>
  <c r="T96" s="1"/>
  <c r="BK266"/>
  <c r="J266" s="1"/>
  <c r="J67" s="1"/>
  <c r="R266"/>
  <c r="R238" s="1"/>
  <c r="F48"/>
  <c r="BK97"/>
  <c r="BK238"/>
  <c r="J238" s="1"/>
  <c r="J61" s="1"/>
  <c r="J97" l="1"/>
  <c r="J53" s="1"/>
  <c r="BK96"/>
  <c r="J96" s="1"/>
  <c r="W28" i="1"/>
  <c r="AX51"/>
  <c r="AK26"/>
  <c r="R96" i="2"/>
  <c r="AW51" i="1"/>
  <c r="AK27" s="1"/>
  <c r="W27"/>
  <c r="J25" i="2" l="1"/>
  <c r="J52"/>
  <c r="AT51" i="1"/>
  <c r="AG52" l="1"/>
  <c r="J34" i="2"/>
  <c r="AG51" i="1" l="1"/>
  <c r="AN52"/>
  <c r="AK23" l="1"/>
  <c r="AK32" s="1"/>
  <c r="AN51"/>
</calcChain>
</file>

<file path=xl/sharedStrings.xml><?xml version="1.0" encoding="utf-8"?>
<sst xmlns="http://schemas.openxmlformats.org/spreadsheetml/2006/main" count="4437" uniqueCount="924">
  <si>
    <t>Export VZ</t>
  </si>
  <si>
    <t>List obsahuje:</t>
  </si>
  <si>
    <t>3.0</t>
  </si>
  <si>
    <t>ZAMOK</t>
  </si>
  <si>
    <t>False</t>
  </si>
  <si>
    <t>{212c54bd-16b5-40e6-ab5e-89ea32823d2f}</t>
  </si>
  <si>
    <t>0,01</t>
  </si>
  <si>
    <t>21</t>
  </si>
  <si>
    <t>15</t>
  </si>
  <si>
    <t>REKAPITULACE STAVBY</t>
  </si>
  <si>
    <t>v ---  níže se nacházejí doplnkové a pomocné údaje k sestavám  --- v</t>
  </si>
  <si>
    <t>Návod na vyplnění</t>
  </si>
  <si>
    <t>0,001</t>
  </si>
  <si>
    <t>Kód:</t>
  </si>
  <si>
    <t>100147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</si>
  <si>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</si>
  <si>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1</t>
  </si>
  <si>
    <t>Stavba:</t>
  </si>
  <si>
    <t>Stavební úprava bytu,Rumiště 11, byt č.4</t>
  </si>
  <si>
    <t>KSO:</t>
  </si>
  <si>
    <t>803</t>
  </si>
  <si>
    <t>CC-CZ:</t>
  </si>
  <si>
    <t>Místo:</t>
  </si>
  <si>
    <t>Brno střed</t>
  </si>
  <si>
    <t>Datum:</t>
  </si>
  <si>
    <t>11. 9. 2016</t>
  </si>
  <si>
    <t>CZ-CPV:</t>
  </si>
  <si>
    <t>45000000-7</t>
  </si>
  <si>
    <t>CZ-CPA:</t>
  </si>
  <si>
    <t>41</t>
  </si>
  <si>
    <t>Zadavatel:</t>
  </si>
  <si>
    <t>IČ:</t>
  </si>
  <si>
    <t/>
  </si>
  <si>
    <t>0,1</t>
  </si>
  <si>
    <t>Statutární město Brno,Dominikánská 2</t>
  </si>
  <si>
    <t>DIČ:</t>
  </si>
  <si>
    <t>Uchazeč:</t>
  </si>
  <si>
    <t>Vyplň údaj</t>
  </si>
  <si>
    <t>Projektant:</t>
  </si>
  <si>
    <t>Architektura a interier Šimůnek a Partners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</si>
  <si>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</si>
  <si>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</si>
  <si>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</si>
  <si>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</si>
  <si>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</si>
  <si>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</si>
  <si>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</si>
  <si>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</si>
  <si>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</si>
  <si>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</si>
  <si>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</si>
  <si>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</si>
  <si>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</si>
  <si>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</si>
  <si>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</si>
  <si>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</si>
  <si>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</si>
  <si>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</si>
  <si>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</si>
  <si>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</si>
  <si>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</si>
  <si>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</si>
  <si>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</si>
  <si>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</si>
  <si>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</si>
  <si>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</si>
  <si>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</si>
  <si>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</si>
  <si>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</si>
  <si>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</si>
  <si>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</si>
  <si>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</si>
  <si>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</si>
  <si>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</si>
  <si>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</si>
  <si>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</si>
  <si>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</si>
  <si>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</si>
  <si>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</si>
  <si>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</si>
  <si>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</si>
  <si>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</si>
  <si>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</si>
  <si>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</si>
  <si>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</si>
  <si>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</si>
  <si>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</si>
  <si>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</si>
  <si>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</si>
  <si>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</si>
  <si>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</si>
  <si>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</si>
  <si>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</si>
  <si>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</si>
  <si>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</si>
  <si>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998 - Přesun hmot</t>
  </si>
  <si>
    <t>PSV - Práce a dodávky PSV</t>
  </si>
  <si>
    <t xml:space="preserve">    711 - Izolace proti vodě, vlhkosti a plynům</t>
  </si>
  <si>
    <t xml:space="preserve">    721 - Zdravotechnika </t>
  </si>
  <si>
    <t xml:space="preserve">    723 - Zdravotechnika - vnitřní plynoinstalace</t>
  </si>
  <si>
    <t xml:space="preserve">    731 - Ústřední vytápění </t>
  </si>
  <si>
    <t xml:space="preserve">    740 - Elektromontáže </t>
  </si>
  <si>
    <t xml:space="preserve">    751 - Vzduchotechnika</t>
  </si>
  <si>
    <t xml:space="preserve">    763 - Konstrukce suché výstavby</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</si>
  <si>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</si>
  <si>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</si>
  <si>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</si>
  <si>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</si>
  <si>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</si>
  <si>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</si>
  <si>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</si>
  <si>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</si>
  <si>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</si>
  <si>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</si>
  <si>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</si>
  <si>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</si>
  <si>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</si>
  <si>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</si>
  <si>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</si>
  <si>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</si>
  <si>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</si>
  <si>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</si>
  <si>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</si>
  <si>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</si>
  <si>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</si>
  <si>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</si>
  <si>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</si>
  <si>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</si>
  <si>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</si>
  <si>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</si>
  <si>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</si>
  <si>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</si>
  <si>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</si>
  <si>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</si>
  <si>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342272323</t>
  </si>
  <si>
    <t>Příčky z pórobetonových přesných příčkovek [YTONG] hladkých, objemové hmotnosti 500 kg/m3 na tenké maltové lože, tloušťky příčky 100 mm</t>
  </si>
  <si>
    <t>m2</t>
  </si>
  <si>
    <t>CS ÚRS 2016 02</t>
  </si>
  <si>
    <t>4</t>
  </si>
  <si>
    <t>2</t>
  </si>
  <si>
    <t>1670872222</t>
  </si>
  <si>
    <t>VV</t>
  </si>
  <si>
    <t>"M.č.3.05  výkr.č.D.1.1.03</t>
  </si>
  <si>
    <t>0,90*3,20</t>
  </si>
  <si>
    <t>342291121</t>
  </si>
  <si>
    <t>Ukotvení příček plochými kotvami, do konstrukce cihelné</t>
  </si>
  <si>
    <t>m</t>
  </si>
  <si>
    <t>1711456958</t>
  </si>
  <si>
    <t>PSC</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</si>
  <si>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</si>
  <si>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6</t>
  </si>
  <si>
    <t>Úpravy povrchů, podlahy a osazování výplní</t>
  </si>
  <si>
    <t>611325422</t>
  </si>
  <si>
    <t>Oprava vápenocementové nebo vápenné omítky vnitřních ploch štukové dvouvrstvé, tloušťky do 20 mm stropů, v rozsahu opravované plochy přes 10 do 30%</t>
  </si>
  <si>
    <t>-1463429556</t>
  </si>
  <si>
    <t xml:space="preserve">Poznámka k souboru cen:_x000D_
1. Pro ocenění opravy omítek plochy do 1 m2 se použijí ceny souboru cen 61. 32-52.. Vápenocementová nebo vápenná omítka jednotlivých malých ploch. </t>
  </si>
  <si>
    <t>"výkr.č.D.1.1.03 - M.č.3,01 -3.07</t>
  </si>
  <si>
    <t>4,09*1,40+1,165*0,92+1,165*0,38+3,41*1,70</t>
  </si>
  <si>
    <t>1,53*1,70+5,30*4,00+5,30*3,65</t>
  </si>
  <si>
    <t>Součet</t>
  </si>
  <si>
    <t>612135101</t>
  </si>
  <si>
    <t>Hrubá výplň rýh maltou jakékoli šířky rýhy ve stěnách</t>
  </si>
  <si>
    <t>-113476333</t>
  </si>
  <si>
    <t xml:space="preserve">Poznámka k souboru cen:_x000D_
1. V cenách nejsou započteny náklady na omítku rýh, tyto se ocení příšlušnými cenami tohoto katalogu. </t>
  </si>
  <si>
    <t>"rýhy po instalacích</t>
  </si>
  <si>
    <t>"kanalizace</t>
  </si>
  <si>
    <t>(3,80+1,70)*0,15</t>
  </si>
  <si>
    <t>"studená a teplá voda</t>
  </si>
  <si>
    <t>(6,0+4,20+5,50)*0,15</t>
  </si>
  <si>
    <t>5</t>
  </si>
  <si>
    <t>612331121</t>
  </si>
  <si>
    <t>Omítka cementová vnitřních ploch nanášená ručně jednovrstvá, tloušťky do 10 mm hladká svislých konstrukcí stěn</t>
  </si>
  <si>
    <t>-139030744</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</si>
  <si>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</si>
  <si>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"pod obklady M.č.3.02; 3.04; 3.05</t>
  </si>
  <si>
    <t>(1,165+0,92)*2*1,00+(3,40+0,60*2)*0,60+(1,53+1,89+0,90)*2*2,10</t>
  </si>
  <si>
    <t>"odpočet otvorů</t>
  </si>
  <si>
    <t>-(0,60*1,00+0,80*2,03)</t>
  </si>
  <si>
    <t>612325223</t>
  </si>
  <si>
    <t>Vápenocementová nebo vápenná omítka jednotlivých malých ploch štuková na stěnách, plochy jednotlivě přes 0,25 do 1 m2</t>
  </si>
  <si>
    <t>kus</t>
  </si>
  <si>
    <t>1009655807</t>
  </si>
  <si>
    <t>7</t>
  </si>
  <si>
    <t>612325422</t>
  </si>
  <si>
    <t>Oprava vápenocementové nebo vápenné omítky vnitřních ploch štukové dvouvrstvé, tloušťky do 20 mm stěn, v rozsahu opravované plochy přes 10 do 30%</t>
  </si>
  <si>
    <t>1867956716</t>
  </si>
  <si>
    <t xml:space="preserve">"M.č.3.01 </t>
  </si>
  <si>
    <t>(4,09+1,40)*2*3,15-(0,60*1,97+0,90*1,97+0,90*2,09+0,80*2,03)</t>
  </si>
  <si>
    <t>-1,15*2,35</t>
  </si>
  <si>
    <t>"Mč.3.02</t>
  </si>
  <si>
    <t>(1,165+0,92)*2*2,15-0,60*0,97</t>
  </si>
  <si>
    <t>"M.č.3.04</t>
  </si>
  <si>
    <t>(3,41+1,90)*2*3,15-(0,65*1,97+0,90*2,09+0,92*1,95)</t>
  </si>
  <si>
    <t>"M,č. 3.05</t>
  </si>
  <si>
    <t>(1,53+1,89)*2*1,05</t>
  </si>
  <si>
    <t>"M.č.3.06</t>
  </si>
  <si>
    <t>(5,30+4,0)*2*3,15-(1,15*2,35+0,92*1,95*2+1,15*2,30)</t>
  </si>
  <si>
    <t>"m.č.3.07</t>
  </si>
  <si>
    <t>(5,30+3,65)*2*3,15-(1,15*2,30+0,92*1,95*2)</t>
  </si>
  <si>
    <t>"ostění</t>
  </si>
  <si>
    <t>(0,92+1,95)*2*0,35*4</t>
  </si>
  <si>
    <t>8</t>
  </si>
  <si>
    <t>619991011</t>
  </si>
  <si>
    <t>Zakrytí vnitřních ploch před znečištěním včetně pozdějšího odkrytí konstrukcí a prvků obalením fólií a přelepením páskou</t>
  </si>
  <si>
    <t>-1346495020</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</si>
  <si>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</si>
  <si>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"okna a dvéře</t>
  </si>
  <si>
    <t>0,92*1,95*5+0,65*1,97+0,60*1,97*2+0,90*1,97*2</t>
  </si>
  <si>
    <t>0,90*2,09*2+0,80*2,03*2+1,15*2,35*2+1,15*2,30*2</t>
  </si>
  <si>
    <t>9</t>
  </si>
  <si>
    <t>631312141</t>
  </si>
  <si>
    <t>Doplnění dosavadních mazanin prostým betonem s dodáním hmot, bez potěru, plochy jednotlivě rýh v dosavadních mazaninách</t>
  </si>
  <si>
    <t>m3</t>
  </si>
  <si>
    <t>-989402866</t>
  </si>
  <si>
    <t>"pro ZT</t>
  </si>
  <si>
    <t>5,0*0,15*0,1</t>
  </si>
  <si>
    <t>10</t>
  </si>
  <si>
    <t>633811111</t>
  </si>
  <si>
    <t>Broušení betonových podlah nerovností do 2 mm (stržení šlemu)</t>
  </si>
  <si>
    <t>-1109057904</t>
  </si>
  <si>
    <t>11</t>
  </si>
  <si>
    <t>632451103</t>
  </si>
  <si>
    <t>Potěr cementový samonivelační ze suchých směsí tloušťky přes 5 do 10 mm</t>
  </si>
  <si>
    <t>-469135565</t>
  </si>
  <si>
    <t>"M.č. 3.01  3.02  3.04  3.05</t>
  </si>
  <si>
    <t>6,45+1,0+6,3+2,95</t>
  </si>
  <si>
    <t>Ostatní konstrukce a práce, bourání</t>
  </si>
  <si>
    <t>94</t>
  </si>
  <si>
    <t>Lešení a stavební výtahy</t>
  </si>
  <si>
    <t>12</t>
  </si>
  <si>
    <t>949101111</t>
  </si>
  <si>
    <t>Lešení pomocné pracovní pro objekty pozemních staveb pro zatížení do 150 kg/m2, o výšce lešeňové podlahy do 1,9 m</t>
  </si>
  <si>
    <t>-1771964673</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</si>
  <si>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</si>
  <si>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t>
  </si>
  <si>
    <t>Různé dokončovací konstrukce a práce pozemních staveb</t>
  </si>
  <si>
    <t>13</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</si>
  <si>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</si>
  <si>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</si>
  <si>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874084149</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</si>
  <si>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</si>
  <si>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5,7*4,0+6,5*8,0</t>
  </si>
  <si>
    <t>14</t>
  </si>
  <si>
    <t>953845217</t>
  </si>
  <si>
    <t>Vyvložkování stávajících komínových nebo větracích průduchů nerezovými vložkami ohebnými, včetně ukončení komínu svislého kouřovodu výšky 3 m světlý průměr vložky přes 100 m do 130 mm</t>
  </si>
  <si>
    <t>soubor</t>
  </si>
  <si>
    <t>-571846018</t>
  </si>
  <si>
    <t xml:space="preserve">Poznámka k souboru cen:_x000D_
1. V 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 cenách -5116 až -5119 a -5216 až -5219 jsou započteny náklady na: a) dodávku a montáž materiálu, tj.: nastavitelné koleno 0 - 90 st.,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 </t>
  </si>
  <si>
    <t>"odtah splodin plynu</t>
  </si>
  <si>
    <t>1,00</t>
  </si>
  <si>
    <t>953845222</t>
  </si>
  <si>
    <t>Vyvložkování stávajících komínových nebo větracích průduchů nerezovými vložkami ohebnými, včetně ukončení komínu svislého kouřovodu výšky 3 m Příplatek k cenám za každý další i započatý metr výšky komínového průduchu přes 3 m přes 100 m do 130 mm světlý průměr vložky</t>
  </si>
  <si>
    <t>1917845214</t>
  </si>
  <si>
    <t>96</t>
  </si>
  <si>
    <t>Bourání konstrukcí</t>
  </si>
  <si>
    <t>16</t>
  </si>
  <si>
    <t>974031154</t>
  </si>
  <si>
    <t>Vysekání rýh ve zdivu cihelném na maltu vápennou nebo vápenocementovou do hl. 100 mm a šířky do 150 mm</t>
  </si>
  <si>
    <t>434630680</t>
  </si>
  <si>
    <t>17</t>
  </si>
  <si>
    <t>974042553</t>
  </si>
  <si>
    <t>Vysekání rýh v betonové nebo jiné monolitické dlažbě s betonovým podkladem do hl. 100 mm a šířky do 100 mm</t>
  </si>
  <si>
    <t>1066663947</t>
  </si>
  <si>
    <t>18</t>
  </si>
  <si>
    <t>977151119</t>
  </si>
  <si>
    <t>Jádrové vrty diamantovými korunkami do stavebních materiálů (železobetonu, betonu, cihel, obkladů, dlažeb, kamene) průměru přes 100 do 110 mm</t>
  </si>
  <si>
    <t>-850750090</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</si>
  <si>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</si>
  <si>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"pro VZT</t>
  </si>
  <si>
    <t>0,3+0,6+0,2</t>
  </si>
  <si>
    <t>19</t>
  </si>
  <si>
    <t>978011141</t>
  </si>
  <si>
    <t>Otlučení vápenných nebo vápenocementových omítek vnitřních ploch stropů, v rozsahu přes 10 do 30 %</t>
  </si>
  <si>
    <t>-533346640</t>
  </si>
  <si>
    <t xml:space="preserve">Poznámka k souboru cen:_x000D_
1. Položky lze použít i pro ocenění otlučení sádrových, hliněných apod. vnitřních omítek. </t>
  </si>
  <si>
    <t>20</t>
  </si>
  <si>
    <t>978013141</t>
  </si>
  <si>
    <t>Otlučení vápenných nebo vápenocementových omítek vnitřních ploch stěn s vyškrabáním spar, s očištěním zdiva, v rozsahu přes 10 do 30 %</t>
  </si>
  <si>
    <t>881602820</t>
  </si>
  <si>
    <t>965081213</t>
  </si>
  <si>
    <t>Bourání podlah z dlaždic bez podkladního lože nebo mazaniny, s jakoukoliv výplní spár keramických nebo xylolitových tl. do 10 mm, plochy přes 1 m2</t>
  </si>
  <si>
    <t>667426993</t>
  </si>
  <si>
    <t xml:space="preserve">Poznámka k souboru cen:_x000D_
1. Odsekání soklíků se oceňuje cenami souboru cen 965 08. </t>
  </si>
  <si>
    <t>"M.č. 3.04  3.05</t>
  </si>
  <si>
    <t>(1,7+1,9)*0,5*3,41+1,53*1,9</t>
  </si>
  <si>
    <t>22</t>
  </si>
  <si>
    <t>978059541</t>
  </si>
  <si>
    <t>Odsekání obkladů stěn včetně otlučení podkladní omítky až na zdivo z obkládaček vnitřních, z jakýchkoliv materiálů, plochy přes 1 m2</t>
  </si>
  <si>
    <t>-1516172931</t>
  </si>
  <si>
    <t>(1,6+1,5)*1,5+2,8*1,5+(1,53+1,975)*1,5-0,8*1,5</t>
  </si>
  <si>
    <t>23</t>
  </si>
  <si>
    <t>969011121</t>
  </si>
  <si>
    <t>Vybourání vodovodního, plynového a pod. vedení DN do 52 mm</t>
  </si>
  <si>
    <t>1690012093</t>
  </si>
  <si>
    <t>24</t>
  </si>
  <si>
    <t>969021111</t>
  </si>
  <si>
    <t>Vybourání kanalizačního potrubí DN do 100 mm</t>
  </si>
  <si>
    <t>-503937092</t>
  </si>
  <si>
    <t>25</t>
  </si>
  <si>
    <t>997013213</t>
  </si>
  <si>
    <t>Vnitrostaveništní doprava suti a vybouraných hmot vodorovně do 50 m svisle ručně (nošením po schodech) pro budovy a haly výšky přes 9 do 12 m</t>
  </si>
  <si>
    <t>t</t>
  </si>
  <si>
    <t>990851638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</si>
  <si>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</si>
  <si>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26</t>
  </si>
  <si>
    <t>997013501</t>
  </si>
  <si>
    <t>Odvoz suti a vybouraných hmot na skládku nebo meziskládku se složením, na vzdálenost do 1 km</t>
  </si>
  <si>
    <t>-1394084293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</si>
  <si>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</si>
  <si>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27</t>
  </si>
  <si>
    <t>997013509</t>
  </si>
  <si>
    <t>Odvoz suti a vybouraných hmot na skládku nebo meziskládku se složením, na vzdálenost Příplatek k ceně za každý další i započatý 1 km přes 1 km</t>
  </si>
  <si>
    <t>678825641</t>
  </si>
  <si>
    <t>"odvoz do 10km</t>
  </si>
  <si>
    <t>4,338*9</t>
  </si>
  <si>
    <t>28</t>
  </si>
  <si>
    <t>997013831</t>
  </si>
  <si>
    <t>Poplatek za uložení stavebního odpadu na skládce (skládkovné) směsného</t>
  </si>
  <si>
    <t>1265013608</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</si>
  <si>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</si>
  <si>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</si>
  <si>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</si>
  <si>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29</t>
  </si>
  <si>
    <t>998018002</t>
  </si>
  <si>
    <t>Přesun hmot pro budovy občanské výstavby, bydlení, výrobu a služby ruční - bez užití mechanizace vodorovná dopravní vzdálenost do 100 m pro budovy s jakoukoliv nosnou konstrukcí výšky přes 6 do 12 m</t>
  </si>
  <si>
    <t>705198737</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</si>
  <si>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</si>
  <si>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</si>
  <si>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</si>
  <si>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</si>
  <si>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</si>
  <si>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30</t>
  </si>
  <si>
    <t>711111001</t>
  </si>
  <si>
    <t>Provedení izolace proti zemní vlhkosti natěradly a tmely za studena na ploše vodorovné V nátěrem penetračním</t>
  </si>
  <si>
    <t>1055402396</t>
  </si>
  <si>
    <t xml:space="preserve">Poznámka k souboru cen:_x000D_
1. Izolace plochy jednotlivě do 10 m2 se oceňují skladebně cenou příslušné izolace a cenou 711 19-9095 Příplatek za plochu do 10 m2. </t>
  </si>
  <si>
    <t>"M.č. 3.05</t>
  </si>
  <si>
    <t>1,53*1,975</t>
  </si>
  <si>
    <t>31</t>
  </si>
  <si>
    <t>M</t>
  </si>
  <si>
    <t>111631500</t>
  </si>
  <si>
    <t>lak asfaltový penetrační (MJ t) bal 9 kg</t>
  </si>
  <si>
    <t>32</t>
  </si>
  <si>
    <t>983607110</t>
  </si>
  <si>
    <t>3,022*0,0003 'Přepočtené koeficientem množství</t>
  </si>
  <si>
    <t>711112001</t>
  </si>
  <si>
    <t>Provedení izolace proti zemní vlhkosti natěradly a tmely za studena na ploše svislé S nátěrem penetračním</t>
  </si>
  <si>
    <t>-385135444</t>
  </si>
  <si>
    <t>(1,53+1,975)*1,0-0,8*1,0</t>
  </si>
  <si>
    <t>33</t>
  </si>
  <si>
    <t>1919172426</t>
  </si>
  <si>
    <t>2,705*0,00035 'Přepočtené koeficientem množství</t>
  </si>
  <si>
    <t>34</t>
  </si>
  <si>
    <t>711493111</t>
  </si>
  <si>
    <t>Izolace proti podpovrchové a tlakové vodě - ostatní  [SCHOMBURG] na ploše vodorovné V těsnicí kaší [AQUAFIN-2K] flexibilní minerální</t>
  </si>
  <si>
    <t>1498220633</t>
  </si>
  <si>
    <t>35</t>
  </si>
  <si>
    <t>711493121</t>
  </si>
  <si>
    <t>Izolace proti podpovrchové a tlakové vodě - ostatní  [SCHOMBURG] na ploše svislé S těsnicí kaší [AQUAFIN-2K] flexibilní minerální</t>
  </si>
  <si>
    <t>-885505552</t>
  </si>
  <si>
    <t>36</t>
  </si>
  <si>
    <t>998711202</t>
  </si>
  <si>
    <t>Přesun hmot pro izolace proti vodě, vlhkosti a plynům stanovený procentní sazbou (%) z ceny vodorovná dopravní vzdálenost do 50 m v objektech výšky přes 6 do 12 m</t>
  </si>
  <si>
    <t>%</t>
  </si>
  <si>
    <t>-760452673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</si>
  <si>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</si>
  <si>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721</t>
  </si>
  <si>
    <t xml:space="preserve">Zdravotechnika </t>
  </si>
  <si>
    <t>37</t>
  </si>
  <si>
    <t>721010001</t>
  </si>
  <si>
    <t>Zdravotechnika dle samostatného rozpočtu</t>
  </si>
  <si>
    <t>-959000742</t>
  </si>
  <si>
    <t>723</t>
  </si>
  <si>
    <t>Zdravotechnika - vnitřní plynoinstalace</t>
  </si>
  <si>
    <t>38</t>
  </si>
  <si>
    <t>723010001</t>
  </si>
  <si>
    <t xml:space="preserve">D+M Vnitřní plynoinstalace </t>
  </si>
  <si>
    <t>1158600058</t>
  </si>
  <si>
    <t>731</t>
  </si>
  <si>
    <t xml:space="preserve">Ústřední vytápění </t>
  </si>
  <si>
    <t>39</t>
  </si>
  <si>
    <t>731010001</t>
  </si>
  <si>
    <t>Ústředni vytápění dle samostatného eozpočtu</t>
  </si>
  <si>
    <t>-226628616</t>
  </si>
  <si>
    <t>740</t>
  </si>
  <si>
    <t xml:space="preserve">Elektromontáže </t>
  </si>
  <si>
    <t>40</t>
  </si>
  <si>
    <t>740010001</t>
  </si>
  <si>
    <t>Elektromontáže dle samostatného rozpočtu</t>
  </si>
  <si>
    <t>1959753753</t>
  </si>
  <si>
    <t>751</t>
  </si>
  <si>
    <t>Vzduchotechnika</t>
  </si>
  <si>
    <t>751122019</t>
  </si>
  <si>
    <t>D + Mtž vent. rad. nti nástěnného s časovým spinačem 150 m3/hod</t>
  </si>
  <si>
    <t>-1274183354</t>
  </si>
  <si>
    <t>42</t>
  </si>
  <si>
    <t>751377019</t>
  </si>
  <si>
    <t>D + Mtž odsávacího zákrytu (digestoř) bytového, vestavěného, horní odtah 300 m3/hod</t>
  </si>
  <si>
    <t>-233786290</t>
  </si>
  <si>
    <t>43</t>
  </si>
  <si>
    <t>998751201</t>
  </si>
  <si>
    <t>Přesun hmot pro vzduchotechniku stanovený procentní sazbou (%) z ceny vodorovná dopravní vzdálenost do 50 m v objektech výšky do 12 m</t>
  </si>
  <si>
    <t>-911043852</t>
  </si>
  <si>
    <t>44</t>
  </si>
  <si>
    <t>OST 04</t>
  </si>
  <si>
    <t>Demontáž stávajícího topného systému</t>
  </si>
  <si>
    <t>-1168641554</t>
  </si>
  <si>
    <t>763</t>
  </si>
  <si>
    <t>Konstrukce suché výstavby</t>
  </si>
  <si>
    <t>45</t>
  </si>
  <si>
    <t>763164511</t>
  </si>
  <si>
    <t>Obklad ze sádrokartonových desek konstrukcí kovových včetně ochranných úhelníků ve tvaru L rozvinuté šíře do 0,4 m, opláštěný deskou standardní A, tl. 12,5 mm</t>
  </si>
  <si>
    <t>2037269301</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</si>
  <si>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</si>
  <si>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"odtah od digestoře</t>
  </si>
  <si>
    <t>1,5</t>
  </si>
  <si>
    <t>46</t>
  </si>
  <si>
    <t>763131451</t>
  </si>
  <si>
    <t>Podhled ze sádrokartonových desek dvouvrstvá zavěšená spodní konstrukce z ocelových profilů CD, UD jednoduše opláštěná deskou impregnovanou H2, tl. 12,5 mm, bez TI</t>
  </si>
  <si>
    <t>171786175</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</si>
  <si>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</si>
  <si>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"M.č.3.05</t>
  </si>
  <si>
    <t>47</t>
  </si>
  <si>
    <t>763131714</t>
  </si>
  <si>
    <t>Podhled ze sádrokartonových desek ostatní práce a konstrukce na podhledech ze sádrokartonových desek základní penetrační nátěr</t>
  </si>
  <si>
    <t>1205567699</t>
  </si>
  <si>
    <t>1,5*0,40</t>
  </si>
  <si>
    <t>48</t>
  </si>
  <si>
    <t>998763201</t>
  </si>
  <si>
    <t>Přesun hmot pro dřevostavby stanovený procentní sazbou (%) z ceny vodorovná dopravní vzdálenost do 50 m v objektech výšky přes 6 do 12 m</t>
  </si>
  <si>
    <t>1376230859</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</si>
  <si>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</si>
  <si>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</si>
  <si>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</si>
  <si>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49</t>
  </si>
  <si>
    <t>766810001</t>
  </si>
  <si>
    <t>Montáž kuchyňské linky - dolních i horních skřiňek,poliček,dvířek</t>
  </si>
  <si>
    <t>1773540664</t>
  </si>
  <si>
    <t>50</t>
  </si>
  <si>
    <t>6150001</t>
  </si>
  <si>
    <t>Dodávka kuchyńské linky vč. dřezu,digestoře,myčky,lednice a trouby</t>
  </si>
  <si>
    <t>kpl</t>
  </si>
  <si>
    <t>2025933408</t>
  </si>
  <si>
    <t>51</t>
  </si>
  <si>
    <t>766811141</t>
  </si>
  <si>
    <t>Montáž kuchyňských linek korpusu horních skříněk Příplatek k ceně za usazení vestavěných spotřebičů trouby</t>
  </si>
  <si>
    <t>656283425</t>
  </si>
  <si>
    <t xml:space="preserve">Poznámka k souboru cen:_x000D_
1. V cenách 766 81-1111 až -1116 Montáž korpusu spodních skříněk jsou zahrnuty i náklady na montáž soklové lišty. 2. V cenách 766 81-1141 až -1144 a -1222 Příplatek za usazení vestavěných spotřebičů nejsou zahrnuty náklady na jejich zapojení. Tyto se oceňují individuálně. 3. V cenách 766 81-1431 až -1453 Montáž světelné rampy nejsou zahrnuty náklady na montáž osvětlení, tyto se oceňují cenami části A08 Osvětlovací zařízení a svítidla katalogu 741 Elektromontážní práce. 4. V cenách souboru cen 766 81-1 . Montáž kuchyňských linek nejsou zahrnuty náklady na dodání spojovacího materiálu. Není-li tento materiál zahrnut v ceně dodávky kuchyňské linky, oceňuje se samostatně ve specifikaci. </t>
  </si>
  <si>
    <t>52</t>
  </si>
  <si>
    <t>766811142</t>
  </si>
  <si>
    <t>Montáž kuchyňských linek korpusu horních skříněk Příplatek k ceně za usazení vestavěných spotřebičů myčky nádobí</t>
  </si>
  <si>
    <t>599284630</t>
  </si>
  <si>
    <t>53</t>
  </si>
  <si>
    <t>766811143</t>
  </si>
  <si>
    <t>Montáž kuchyňských linek korpusu horních skříněk Příplatek k ceně za usazení vestavěných spotřebičů lednice</t>
  </si>
  <si>
    <t>867260086</t>
  </si>
  <si>
    <t>54</t>
  </si>
  <si>
    <t>766811144</t>
  </si>
  <si>
    <t>Montáž kuchyňských linek korpusu horních skříněk Příplatek k ceně za usazení vestavěných spotřebičů digestoře</t>
  </si>
  <si>
    <t>-1066637435</t>
  </si>
  <si>
    <t>55</t>
  </si>
  <si>
    <t>766811222</t>
  </si>
  <si>
    <t>Montáž kuchyňských linek pracovní desky Příplatek k ceně za usazení varné desky (včetně silikonu)</t>
  </si>
  <si>
    <t>-1888693674</t>
  </si>
  <si>
    <t>56</t>
  </si>
  <si>
    <t>766811213</t>
  </si>
  <si>
    <t>Montáž kuchyňských linek pracovní desky bez výřezu, délky jednoho dílu přes 2000 do 4000 mm</t>
  </si>
  <si>
    <t>-1720874330</t>
  </si>
  <si>
    <t>57</t>
  </si>
  <si>
    <t>766811221</t>
  </si>
  <si>
    <t>Montáž kuchyňských linek pracovní desky Příplatek k ceně za vyřezání otvoru (včetně zaměření)</t>
  </si>
  <si>
    <t>-746509400</t>
  </si>
  <si>
    <t>58</t>
  </si>
  <si>
    <t>766811223</t>
  </si>
  <si>
    <t>Montáž kuchyňských linek pracovní desky Příplatek k ceně za usazení dřezu (včetně silikonu)</t>
  </si>
  <si>
    <t>-193755935</t>
  </si>
  <si>
    <t>59</t>
  </si>
  <si>
    <t>766812840</t>
  </si>
  <si>
    <t>Demontáž kuchyňských linek dřevěných nebo kovových včetně skříněk uchycených na stěně, délky přes 1800 do 2100 mm</t>
  </si>
  <si>
    <t>-114977799</t>
  </si>
  <si>
    <t xml:space="preserve">Poznámka k souboru cen:_x000D_
1. Pro volbu ceny demontáže kuchyňských linek je rozhodující délka horních skříněk. </t>
  </si>
  <si>
    <t>60</t>
  </si>
  <si>
    <t>766691911</t>
  </si>
  <si>
    <t>Ostatní práce vyvěšení nebo zavěšení křídel s případným uložením a opětovným zavěšením po provedení stavebních změn dřevěných okenních, plochy do 1,5 m2</t>
  </si>
  <si>
    <t>1952444281</t>
  </si>
  <si>
    <t xml:space="preserve">Poznámka k souboru cen:_x000D_
1. Ceny -1931 a -1932 lze užít jen pro křídlo mající současně obě jmenované funkce. </t>
  </si>
  <si>
    <t>61</t>
  </si>
  <si>
    <t>766691914</t>
  </si>
  <si>
    <t>Ostatní práce vyvěšení nebo zavěšení křídel s případným uložením a opětovným zavěšením po provedení stavebních změn dřevěných dveřních, plochy do 2 m2</t>
  </si>
  <si>
    <t>1628303671</t>
  </si>
  <si>
    <t>62</t>
  </si>
  <si>
    <t>766691915</t>
  </si>
  <si>
    <t>Ostatní práce vyvěšení nebo zavěšení křídel s případným uložením a opětovným zavěšením po provedení stavebních změn dřevěných dveřních, plochy přes 2 m2</t>
  </si>
  <si>
    <t>190869668</t>
  </si>
  <si>
    <t>63</t>
  </si>
  <si>
    <t>766622922</t>
  </si>
  <si>
    <t>Oprava oken dřevěných dvojitých s deštěním s výměnou kování</t>
  </si>
  <si>
    <t>1930983995</t>
  </si>
  <si>
    <t xml:space="preserve">Poznámka k souboru cen:_x000D_
1. Cenami -1913, -1923, -2913, -2923, -3913, -3923, se oceňuje nejvýše 50% okenního otvoru; počtu všech křídel. Při výměně přes 50% křídel se oceňuje výměna všech okenních křídel cenami části A 01 Konstrukce truhlářské – montáž. </t>
  </si>
  <si>
    <t>0,35*0,4+0,2*1,12</t>
  </si>
  <si>
    <t>64</t>
  </si>
  <si>
    <t>766662912</t>
  </si>
  <si>
    <t>Oprava dveřních křídel dřevěných z tvrdého dřeva s výměnou kování</t>
  </si>
  <si>
    <t>22132910</t>
  </si>
  <si>
    <t xml:space="preserve">Poznámka k souboru cen:_x000D_
1. V cenách -3915 a -3916 je započteno i začištění hoblíkem. </t>
  </si>
  <si>
    <t>0,65*1,97+0,6*1,97+0,9*1,97+0,9*2,09+0,8*2,03+1,15*2,35+1,15*2,3</t>
  </si>
  <si>
    <t>65</t>
  </si>
  <si>
    <t>998766202</t>
  </si>
  <si>
    <t>Přesun hmot pro konstrukce truhlářské stanovený procentní sazbou (%) z ceny vodorovná dopravní vzdálenost do 50 m v objektech výšky přes 6 do 12 m</t>
  </si>
  <si>
    <t>1370101504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</si>
  <si>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</si>
  <si>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771</t>
  </si>
  <si>
    <t>Podlahy z dlaždic</t>
  </si>
  <si>
    <t>66</t>
  </si>
  <si>
    <t>771574115</t>
  </si>
  <si>
    <t>Montáž podlah z dlaždic keramických lepených flexibilním lepidlem režných nebo glazovaných hladkých přes 19 do 22 ks/ m2</t>
  </si>
  <si>
    <t>1824135968</t>
  </si>
  <si>
    <t>"M.č. 3.02  3.05</t>
  </si>
  <si>
    <t>1,0+2,95</t>
  </si>
  <si>
    <t>67</t>
  </si>
  <si>
    <t>597611350</t>
  </si>
  <si>
    <t>dlaždice keramické - koupelny (barevné) 30 x 30 x 0,8 cm I. j.</t>
  </si>
  <si>
    <t>1890475574</t>
  </si>
  <si>
    <t>3,95*1,1 'Přepočtené koeficientem množství</t>
  </si>
  <si>
    <t>68</t>
  </si>
  <si>
    <t>771579191</t>
  </si>
  <si>
    <t>Montáž podlah z dlaždic keramických Příplatek k cenám za plochu do 5 m2 jednotlivě</t>
  </si>
  <si>
    <t>-1993750953</t>
  </si>
  <si>
    <t>69</t>
  </si>
  <si>
    <t>771579197</t>
  </si>
  <si>
    <t>Montáž podlah z dlaždic keramických Příplatek k cenám za dvousložkové lepidlo</t>
  </si>
  <si>
    <t>911187365</t>
  </si>
  <si>
    <t>70</t>
  </si>
  <si>
    <t>771591111</t>
  </si>
  <si>
    <t>Podlahy - ostatní práce penetrace podkladu</t>
  </si>
  <si>
    <t>2087496635</t>
  </si>
  <si>
    <t xml:space="preserve">Poznámka k souboru cen:_x000D_
1. Množství měrných jednotek u ceny -1185 se stanoví podle počtu řezaných dlaždic, nezávisle na jejich velikosti. 2. Položkou -1185 lze ocenit provádění více řezů na jednom kusu dlažby. </t>
  </si>
  <si>
    <t>71</t>
  </si>
  <si>
    <t>771474113</t>
  </si>
  <si>
    <t>Montáž soklíků z dlaždic keramických lepených flexibilním lepidlem rovných výšky přes 90 do 120 mm</t>
  </si>
  <si>
    <t>-1575266903</t>
  </si>
  <si>
    <t xml:space="preserve">"M.č. 3.01  </t>
  </si>
  <si>
    <t>(4,09+1,4)*2-(0,6+0,9*2+0,8+1,15)</t>
  </si>
  <si>
    <t>"M.č. 3.04</t>
  </si>
  <si>
    <t>3,41*2+1,7+1,9-(0,65+0,9)</t>
  </si>
  <si>
    <t>72</t>
  </si>
  <si>
    <t>1284879192</t>
  </si>
  <si>
    <t>15,500*0,1</t>
  </si>
  <si>
    <t>73</t>
  </si>
  <si>
    <t>771411810</t>
  </si>
  <si>
    <t>Demontáž soklíků pórovinových kladených do malty rovných</t>
  </si>
  <si>
    <t>591629812</t>
  </si>
  <si>
    <t>74</t>
  </si>
  <si>
    <t>998771202</t>
  </si>
  <si>
    <t>Přesun hmot pro podlahy z dlaždic stanovený procentní sazbou (%) z ceny vodorovná dopravní vzdálenost do 50 m v objektech výšky přes 6 do 12 m</t>
  </si>
  <si>
    <t>1810037614</t>
  </si>
  <si>
    <t>775</t>
  </si>
  <si>
    <t>Podlahy skládané</t>
  </si>
  <si>
    <t>75</t>
  </si>
  <si>
    <t>775591919</t>
  </si>
  <si>
    <t>Ostatní práce při opravách dřevěných podlah broušení podlah vlysových, palubkových, parketových nebo mozaikových celkové včetně tmelení s broušením hrubým, středním a jemným</t>
  </si>
  <si>
    <t>-206718453</t>
  </si>
  <si>
    <t xml:space="preserve">Poznámka k souboru cen:_x000D_
1. V cenách souboru cen 775 59- . . jsou obsaženy i náklady na materiál. </t>
  </si>
  <si>
    <t>"M.č.  3.06  3.07</t>
  </si>
  <si>
    <t>5,3*4,0+5,3*3,65</t>
  </si>
  <si>
    <t>76</t>
  </si>
  <si>
    <t>775591920</t>
  </si>
  <si>
    <t>Ostatní práce při opravách dřevěných podlah dokončovací vysátí</t>
  </si>
  <si>
    <t>-1039197652</t>
  </si>
  <si>
    <t>77</t>
  </si>
  <si>
    <t>775591929</t>
  </si>
  <si>
    <t>Ostatní práce při opravách dřevěných podlah lakování celkové základní lak, mezibroušení, vrchní lak, mezibroušení, vrchní lak</t>
  </si>
  <si>
    <t>-704250652</t>
  </si>
  <si>
    <t>78</t>
  </si>
  <si>
    <t>775591931</t>
  </si>
  <si>
    <t>Ostatní práce při opravách dřevěných podlah dokončovací nátěr olejem a voskování</t>
  </si>
  <si>
    <t>-455123008</t>
  </si>
  <si>
    <t>79</t>
  </si>
  <si>
    <t>998775202</t>
  </si>
  <si>
    <t>Přesun hmot pro podlahy skládané stanovený procentní sazbou (%) z ceny vodorovná dopravní vzdálenost do 50 m v objektech výšky přes 6 do 12 m</t>
  </si>
  <si>
    <t>-984054539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</si>
  <si>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</si>
  <si>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</si>
  <si>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</si>
  <si>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80</t>
  </si>
  <si>
    <t>776201814</t>
  </si>
  <si>
    <t>Demontáž povlakových podlahovin volně položených podlepených páskou</t>
  </si>
  <si>
    <t>514597791</t>
  </si>
  <si>
    <t xml:space="preserve">"M.č. 3.01  3.02  3.03  3.04  </t>
  </si>
  <si>
    <t>6,45+1,0+0,4+6,3</t>
  </si>
  <si>
    <t>81</t>
  </si>
  <si>
    <t>776222111</t>
  </si>
  <si>
    <t>Montáž podlahovin z PVC lepením 2-složkovým lepidlem (do vlhkých prostor) z pásů</t>
  </si>
  <si>
    <t>-837727791</t>
  </si>
  <si>
    <t>"M.č. 3.01  3.03  3.04</t>
  </si>
  <si>
    <t>6,45+0,4+6,3</t>
  </si>
  <si>
    <t>82</t>
  </si>
  <si>
    <t>284122850</t>
  </si>
  <si>
    <t>krytina podlahová heterogenní tl. 2 mm</t>
  </si>
  <si>
    <t>-2023192709</t>
  </si>
  <si>
    <t>13,15*1,1 'Přepočtené koeficientem množství</t>
  </si>
  <si>
    <t>83</t>
  </si>
  <si>
    <t>998776202</t>
  </si>
  <si>
    <t>Přesun hmot pro podlahy povlakové stanovený procentní sazbou (%) z ceny vodorovná dopravní vzdálenost do 50 m v objektech výšky přes 6 do 12 m</t>
  </si>
  <si>
    <t>342520340</t>
  </si>
  <si>
    <t>781</t>
  </si>
  <si>
    <t>Dokončovací práce - obklady</t>
  </si>
  <si>
    <t>84</t>
  </si>
  <si>
    <t>781414112</t>
  </si>
  <si>
    <t>Montáž obkladů vnitřních stěn z obkladaček a dekorů (listel) pórovinových lepených flexibilním lepidlem z obkladaček pravoúhlých přes 22 do 25 ks/m2</t>
  </si>
  <si>
    <t>-409301949</t>
  </si>
  <si>
    <t>"M.č. 3.02  3.04  3.05</t>
  </si>
  <si>
    <t>(1,165+0,92)*2*1,5-0,6*1,5+3,4*0,6+(1,53+1,975+0,9)*2*2,1-0,8*2,1</t>
  </si>
  <si>
    <t>85</t>
  </si>
  <si>
    <t>597610260</t>
  </si>
  <si>
    <t>obkládačky keramické - koupelny  (barevné) 25 x 33 x 0,7 cm I. j.</t>
  </si>
  <si>
    <t>-1744827012</t>
  </si>
  <si>
    <t>24,216*1,1 'Přepočtené koeficientem množství</t>
  </si>
  <si>
    <t>86</t>
  </si>
  <si>
    <t>781479191</t>
  </si>
  <si>
    <t>Montáž obkladů vnitřních stěn z dlaždic keramických Příplatek k cenám za plochu do 10 m2 jednotlivě</t>
  </si>
  <si>
    <t>1939350542</t>
  </si>
  <si>
    <t xml:space="preserve">"M.č. 3.02  3.04  </t>
  </si>
  <si>
    <t>(1,165+0,92)*2*1,5-0,6*1,5+3,4*0,6</t>
  </si>
  <si>
    <t>87</t>
  </si>
  <si>
    <t>781479196</t>
  </si>
  <si>
    <t>Montáž obkladů vnitřních stěn z dlaždic keramických Příplatek k cenám za dvousložkový spárovací tmel</t>
  </si>
  <si>
    <t>-804951073</t>
  </si>
  <si>
    <t>88</t>
  </si>
  <si>
    <t>781479197</t>
  </si>
  <si>
    <t>Montáž obkladů vnitřních stěn z dlaždic keramických Příplatek k cenám za dvousložkové lepidlo</t>
  </si>
  <si>
    <t>592269582</t>
  </si>
  <si>
    <t>89</t>
  </si>
  <si>
    <t>781494111</t>
  </si>
  <si>
    <t>Ostatní prvky plastové profily ukončovací a dilatační lepené flexibilním lepidlem rohové</t>
  </si>
  <si>
    <t>1285089635</t>
  </si>
  <si>
    <t xml:space="preserve">Poznámka k souboru cen:_x000D_
1. Množství měrných jednotek u ceny -5185 se stanoví podle počtu řezaných obkladaček, nezávisle na jejich velikosti. 2. Položkou -5185 lze ocenit provádění více řezů na jednom kusu obkladu. </t>
  </si>
  <si>
    <t>1,5*4+2,1*8</t>
  </si>
  <si>
    <t>90</t>
  </si>
  <si>
    <t>781494511</t>
  </si>
  <si>
    <t>Ostatní prvky plastové profily ukončovací a dilatační lepené flexibilním lepidlem ukončovací</t>
  </si>
  <si>
    <t>732588745</t>
  </si>
  <si>
    <t>(1,165+0,92)*2-0,6+3,4+(1,53+1,975+0,9)*2-0,8</t>
  </si>
  <si>
    <t>91</t>
  </si>
  <si>
    <t>781495133</t>
  </si>
  <si>
    <t>Ostatní prvky izolace ve spojení s obkladem pás, lepený vnitřní kout [KERDI-pás]</t>
  </si>
  <si>
    <t>-5688623</t>
  </si>
  <si>
    <t>(1,53+1,95+0,9)*2-0,8</t>
  </si>
  <si>
    <t>92</t>
  </si>
  <si>
    <t>998781202</t>
  </si>
  <si>
    <t>Přesun hmot pro obklady keramické stanovený procentní sazbou (%) z ceny vodorovná dopravní vzdálenost do 50 m v objektech výšky přes 6 do 12 m</t>
  </si>
  <si>
    <t>-277793526</t>
  </si>
  <si>
    <t>783</t>
  </si>
  <si>
    <t>Dokončovací práce - nátěry</t>
  </si>
  <si>
    <t>93</t>
  </si>
  <si>
    <t>783106805</t>
  </si>
  <si>
    <t>Odstranění nátěrů z truhlářských konstrukcí opálením s obroušením</t>
  </si>
  <si>
    <t>105116296</t>
  </si>
  <si>
    <t>"okna</t>
  </si>
  <si>
    <t>0,35*0,4*4+0,2*1,12*4</t>
  </si>
  <si>
    <t>"dveře</t>
  </si>
  <si>
    <t>0,7*2,0*2+0,65*2,0*2+0,95*2,0*2+0,95*2,12*2+0,85*2,05*2</t>
  </si>
  <si>
    <t>1,2*2,38*2+1,2*2,33*2</t>
  </si>
  <si>
    <t>"zárubně</t>
  </si>
  <si>
    <t>(0,6+1,97*2)*0,2+(0,65+1,97*2)*0,2+(0,9+1,97*2)*0,35</t>
  </si>
  <si>
    <t>(0,9+2,09*2)*0,2+(0,8+2,03*2)*0,2+(1,15+2,35*2)*0,7+(1,15+2,3*2)*0,3</t>
  </si>
  <si>
    <t>783101201</t>
  </si>
  <si>
    <t>Příprava podkladu truhlářských konstrukcí před provedením nátěru broušení smirkovým papírem nebo plátnem hrubé</t>
  </si>
  <si>
    <t>-1701415462</t>
  </si>
  <si>
    <t>783114101</t>
  </si>
  <si>
    <t>Základní nátěr truhlářských konstrukcí jednonásobný syntetický</t>
  </si>
  <si>
    <t>-1762044287</t>
  </si>
  <si>
    <t>783122121</t>
  </si>
  <si>
    <t>Tmelení truhlářských konstrukcí lokální, včetně přebroušení tmelených míst rozsahu přes 30 do 50% plochy, tmelem disperzním akrylátovým nebo latexovým</t>
  </si>
  <si>
    <t>1325137496</t>
  </si>
  <si>
    <t>97</t>
  </si>
  <si>
    <t>783117101</t>
  </si>
  <si>
    <t>Krycí nátěr truhlářských konstrukcí jednonásobný syntetický</t>
  </si>
  <si>
    <t>-1897765447</t>
  </si>
  <si>
    <t>98</t>
  </si>
  <si>
    <t>783162201</t>
  </si>
  <si>
    <t>Dotmelení skleněných výplní truhlářských konstrukcí tmelem sklenářským</t>
  </si>
  <si>
    <t>-1756324914</t>
  </si>
  <si>
    <t xml:space="preserve">Poznámka k souboru cen:_x000D_
1. Měrnou jednotkou je metr tmelené drážky skleněné výplně. </t>
  </si>
  <si>
    <t>"stávající okna</t>
  </si>
  <si>
    <t>10,00</t>
  </si>
  <si>
    <t>99</t>
  </si>
  <si>
    <t>783118211</t>
  </si>
  <si>
    <t>Lakovací nátěr truhlářských konstrukcí dvojnásobný s mezibroušením syntetický</t>
  </si>
  <si>
    <t>834308476</t>
  </si>
  <si>
    <t>784</t>
  </si>
  <si>
    <t>Dokončovací práce - malby a tapety</t>
  </si>
  <si>
    <t>100</t>
  </si>
  <si>
    <t>784121001</t>
  </si>
  <si>
    <t>Oškrabání malby v místnostech výšky do 3,80 m</t>
  </si>
  <si>
    <t>-1535432536</t>
  </si>
  <si>
    <t xml:space="preserve">Poznámka k souboru cen:_x000D_
1. Cenami souboru cen se oceňuje jakýkoli počet současně škrabaných vrstev barvy. </t>
  </si>
  <si>
    <t>"výkr.č.D.1.1.03 - M.č.3,01 -3.07 -stropy</t>
  </si>
  <si>
    <t>"M.č.3.01 - stěny</t>
  </si>
  <si>
    <t>(4,09+1,40)*2*3,15</t>
  </si>
  <si>
    <t>"Mč.3.02 - stěny</t>
  </si>
  <si>
    <t>(1,165+0,92)*2*2,15</t>
  </si>
  <si>
    <t>(3,41+1,90)*2*3,15</t>
  </si>
  <si>
    <t>(5,30+4,0)*2*3,15</t>
  </si>
  <si>
    <t>(5,30+3,65)*2*3,15</t>
  </si>
  <si>
    <t>Mezisoučet</t>
  </si>
  <si>
    <t>"Odpočet obkladů</t>
  </si>
  <si>
    <t>-((1,165+0,92)*2*1,5+3,4*0,6+(1,53+1,975+0,9)*2*2,1)</t>
  </si>
  <si>
    <t>101</t>
  </si>
  <si>
    <t>784211131</t>
  </si>
  <si>
    <t>Malby z malířských směsí otěruvzdorných za mokra dvojnásobné, bílé za mokra otěruvzdorné minimálně v místnostech výšky do 3,80 m</t>
  </si>
  <si>
    <t>-1206072386</t>
  </si>
  <si>
    <t>102</t>
  </si>
  <si>
    <t>784131013</t>
  </si>
  <si>
    <t>Odstranění tapet lepených výšky do 3,80 m s makulaturou stěn</t>
  </si>
  <si>
    <t>-1348381195</t>
  </si>
  <si>
    <t xml:space="preserve">Poznámka k souboru cen:_x000D_
1. Položky -1011 a -1015 lze použít pro ocenění odstranění tapet ze stropů rovných nebo s průvlaky. </t>
  </si>
  <si>
    <t>"M.č. 3.07</t>
  </si>
  <si>
    <t>(5,3+3,65)*3,15</t>
  </si>
  <si>
    <t>VRN</t>
  </si>
  <si>
    <t>Vedlejší rozpočtové náklady</t>
  </si>
  <si>
    <t>VRN3</t>
  </si>
  <si>
    <t>Zařízení staveniště</t>
  </si>
  <si>
    <t>103</t>
  </si>
  <si>
    <t>032103000</t>
  </si>
  <si>
    <t>Zařízení staveniště vybavení staveniště náklady na stavební buňky</t>
  </si>
  <si>
    <t>1024</t>
  </si>
  <si>
    <t>978687709</t>
  </si>
  <si>
    <t>VRN4</t>
  </si>
  <si>
    <t>Inženýrská činnost</t>
  </si>
  <si>
    <t>104</t>
  </si>
  <si>
    <t>041103000</t>
  </si>
  <si>
    <t>Inženýrská činnost dozory autorský dozor projektanta</t>
  </si>
  <si>
    <t>-444189099</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</si>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</sst>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7"/>
      <color rgb="FF969696"/>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alignment vertical="top"/>
      <protection locked="0"/>
    </xf>
    <xf numFmtId="0" fontId="40" fillId="0" borderId="0" applyAlignment="0">
      <alignment vertical="top" wrapText="1"/>
      <protection locked="0"/>
    </xf>
  </cellStyleXfs>
  <cellXfs count="40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2" borderId="0" xfId="0" applyFont="1" applyFill="1" applyAlignment="1">
      <alignment horizontal="left" vertical="center"/>
    </xf>
    <xf numFmtId="0" fontId="0" fillId="2" borderId="0" xfId="0" applyFill="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5"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6"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8"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6" fillId="0" borderId="19"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4" fontId="20" fillId="0" borderId="17"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8" xfId="0" applyNumberFormat="1" applyFont="1" applyBorder="1" applyAlignment="1" applyProtection="1">
      <alignment vertical="center"/>
    </xf>
    <xf numFmtId="0" fontId="3"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6" fillId="0" borderId="0" xfId="0" applyFont="1" applyBorder="1" applyAlignment="1" applyProtection="1">
      <alignment horizontal="left" vertical="top"/>
      <protection locked="0"/>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0"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2" fillId="0" borderId="0" xfId="0" applyFont="1" applyAlignment="1" applyProtection="1">
      <alignment vertical="center" wrapText="1"/>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6" fillId="0" borderId="0" xfId="0" applyFont="1" applyAlignment="1" applyProtection="1">
      <alignment horizontal="left"/>
    </xf>
    <xf numFmtId="4" fontId="6" fillId="0" borderId="0" xfId="0" applyNumberFormat="1" applyFont="1" applyAlignment="1" applyProtection="1"/>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32" fillId="0" borderId="0" xfId="0" applyFont="1" applyBorder="1" applyAlignment="1" applyProtection="1">
      <alignment vertical="center" wrapText="1"/>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7" fontId="0" fillId="3" borderId="27" xfId="0" applyNumberFormat="1" applyFont="1" applyFill="1" applyBorder="1" applyAlignment="1" applyProtection="1">
      <alignment vertical="center"/>
      <protection locked="0"/>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7" xfId="0" applyFont="1" applyBorder="1" applyAlignment="1" applyProtection="1">
      <alignment vertical="center"/>
    </xf>
    <xf numFmtId="0" fontId="11" fillId="0" borderId="0" xfId="0"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Alignment="1">
      <alignment horizontal="left"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7"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8"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7"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20"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35" fillId="2" borderId="0" xfId="1" applyFill="1" applyAlignment="1" applyProtection="1"/>
    <xf numFmtId="0" fontId="36" fillId="0" borderId="0" xfId="1" applyFont="1" applyAlignment="1" applyProtection="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pplyProtection="1">
      <alignment vertical="center"/>
    </xf>
    <xf numFmtId="0" fontId="12"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2" fillId="0" borderId="0"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3" fillId="0" borderId="33" xfId="2" applyFont="1" applyBorder="1" applyAlignment="1">
      <alignment horizontal="left"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horizontal="left" vertical="center" wrapText="1"/>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2" fillId="0" borderId="0" xfId="2" applyFont="1" applyBorder="1" applyAlignment="1">
      <alignment horizontal="center"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protection locked="0"/>
    </xf>
    <xf numFmtId="0" fontId="41" fillId="0" borderId="31" xfId="2" applyFont="1" applyBorder="1" applyAlignment="1">
      <alignment vertical="top"/>
      <protection locked="0"/>
    </xf>
    <xf numFmtId="0" fontId="44" fillId="0" borderId="0" xfId="2" applyFont="1" applyBorder="1" applyAlignment="1">
      <alignment horizontal="lef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4622F.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2A1CE.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4622F.tmp" descr="C:\KROSplusData\System\Temp\rad4622F.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2A1CE.tmp" descr="C:\KROSplusData\System\Temp\rad2A1CE.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309" t="s">
        <v>0</v>
      </c>
      <c r="B1" s="310"/>
      <c r="C1" s="310"/>
      <c r="D1" s="311" t="s">
        <v>1</v>
      </c>
      <c r="E1" s="310"/>
      <c r="F1" s="310"/>
      <c r="G1" s="310"/>
      <c r="H1" s="310"/>
      <c r="I1" s="310"/>
      <c r="J1" s="310"/>
      <c r="K1" s="308" t="s">
        <v>734</v>
      </c>
      <c r="L1" s="308"/>
      <c r="M1" s="308"/>
      <c r="N1" s="308"/>
      <c r="O1" s="308"/>
      <c r="P1" s="308"/>
      <c r="Q1" s="308"/>
      <c r="R1" s="308"/>
      <c r="S1" s="308"/>
      <c r="T1" s="310"/>
      <c r="U1" s="310"/>
      <c r="V1" s="310"/>
      <c r="W1" s="308" t="s">
        <v>735</v>
      </c>
      <c r="X1" s="308"/>
      <c r="Y1" s="308"/>
      <c r="Z1" s="308"/>
      <c r="AA1" s="308"/>
      <c r="AB1" s="308"/>
      <c r="AC1" s="308"/>
      <c r="AD1" s="308"/>
      <c r="AE1" s="308"/>
      <c r="AF1" s="308"/>
      <c r="AG1" s="308"/>
      <c r="AH1" s="308"/>
      <c r="AI1" s="304"/>
      <c r="AJ1" s="16"/>
      <c r="AK1" s="16"/>
      <c r="AL1" s="16"/>
      <c r="AM1" s="16"/>
      <c r="AN1" s="16"/>
      <c r="AO1" s="16"/>
      <c r="AP1" s="16"/>
      <c r="AQ1" s="16"/>
      <c r="AR1" s="16"/>
      <c r="AS1" s="16"/>
      <c r="AT1" s="16"/>
      <c r="AU1" s="16"/>
      <c r="AV1" s="16"/>
      <c r="AW1" s="16"/>
      <c r="AX1" s="16"/>
      <c r="AY1" s="16"/>
      <c r="AZ1" s="16"/>
      <c r="BA1" s="15" t="s">
        <v>2</v>
      </c>
      <c r="BB1" s="15" t="s">
        <v>3</v>
      </c>
      <c r="BC1" s="16"/>
      <c r="BD1" s="16"/>
      <c r="BE1" s="16"/>
      <c r="BF1" s="16"/>
      <c r="BG1" s="16"/>
      <c r="BH1" s="16"/>
      <c r="BI1" s="16"/>
      <c r="BJ1" s="16"/>
      <c r="BK1" s="16"/>
      <c r="BL1" s="16"/>
      <c r="BM1" s="16"/>
      <c r="BN1" s="16"/>
      <c r="BO1" s="16"/>
      <c r="BP1" s="16"/>
      <c r="BQ1" s="16"/>
      <c r="BR1" s="16"/>
      <c r="BT1" s="17" t="s">
        <v>4</v>
      </c>
      <c r="BU1" s="17" t="s">
        <v>4</v>
      </c>
      <c r="BV1" s="17" t="s">
        <v>5</v>
      </c>
    </row>
    <row r="2" spans="1:74" ht="36.9" customHeight="1">
      <c r="AR2" s="264"/>
      <c r="AS2" s="264"/>
      <c r="AT2" s="264"/>
      <c r="AU2" s="264"/>
      <c r="AV2" s="264"/>
      <c r="AW2" s="264"/>
      <c r="AX2" s="264"/>
      <c r="AY2" s="264"/>
      <c r="AZ2" s="264"/>
      <c r="BA2" s="264"/>
      <c r="BB2" s="264"/>
      <c r="BC2" s="264"/>
      <c r="BD2" s="264"/>
      <c r="BE2" s="264"/>
      <c r="BS2" s="18" t="s">
        <v>6</v>
      </c>
      <c r="BT2" s="18" t="s">
        <v>7</v>
      </c>
    </row>
    <row r="3" spans="1:74" ht="6.9"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1"/>
      <c r="BS3" s="18" t="s">
        <v>6</v>
      </c>
      <c r="BT3" s="18" t="s">
        <v>8</v>
      </c>
    </row>
    <row r="4" spans="1:74" ht="36.9"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5"/>
      <c r="AS4" s="26" t="s">
        <v>10</v>
      </c>
      <c r="BE4" s="27" t="s">
        <v>11</v>
      </c>
      <c r="BS4" s="18" t="s">
        <v>12</v>
      </c>
    </row>
    <row r="5" spans="1:74" ht="14.4" customHeight="1">
      <c r="B5" s="22"/>
      <c r="C5" s="23"/>
      <c r="D5" s="28" t="s">
        <v>13</v>
      </c>
      <c r="E5" s="23"/>
      <c r="F5" s="23"/>
      <c r="G5" s="23"/>
      <c r="H5" s="23"/>
      <c r="I5" s="23"/>
      <c r="J5" s="23"/>
      <c r="K5" s="267" t="s">
        <v>14</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3"/>
      <c r="AQ5" s="25"/>
      <c r="BE5" s="263" t="s">
        <v>15</v>
      </c>
      <c r="BS5" s="18" t="s">
        <v>16</v>
      </c>
    </row>
    <row r="6" spans="1:74" ht="36.9" customHeight="1">
      <c r="B6" s="22"/>
      <c r="C6" s="23"/>
      <c r="D6" s="30" t="s">
        <v>17</v>
      </c>
      <c r="E6" s="23"/>
      <c r="F6" s="23"/>
      <c r="G6" s="23"/>
      <c r="H6" s="23"/>
      <c r="I6" s="23"/>
      <c r="J6" s="23"/>
      <c r="K6" s="269" t="s">
        <v>18</v>
      </c>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3"/>
      <c r="AQ6" s="25"/>
      <c r="BE6" s="264"/>
      <c r="BS6" s="18" t="s">
        <v>16</v>
      </c>
    </row>
    <row r="7" spans="1:74" ht="14.4" customHeight="1">
      <c r="B7" s="22"/>
      <c r="C7" s="23"/>
      <c r="D7" s="31" t="s">
        <v>19</v>
      </c>
      <c r="E7" s="23"/>
      <c r="F7" s="23"/>
      <c r="G7" s="23"/>
      <c r="H7" s="23"/>
      <c r="I7" s="23"/>
      <c r="J7" s="23"/>
      <c r="K7" s="29"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1" t="s">
        <v>21</v>
      </c>
      <c r="AL7" s="23"/>
      <c r="AM7" s="23"/>
      <c r="AN7" s="29" t="s">
        <v>16</v>
      </c>
      <c r="AO7" s="23"/>
      <c r="AP7" s="23"/>
      <c r="AQ7" s="25"/>
      <c r="BE7" s="264"/>
      <c r="BS7" s="18" t="s">
        <v>16</v>
      </c>
    </row>
    <row r="8" spans="1:74" ht="14.4" customHeight="1">
      <c r="B8" s="22"/>
      <c r="C8" s="23"/>
      <c r="D8" s="31" t="s">
        <v>22</v>
      </c>
      <c r="E8" s="23"/>
      <c r="F8" s="23"/>
      <c r="G8" s="23"/>
      <c r="H8" s="23"/>
      <c r="I8" s="23"/>
      <c r="J8" s="23"/>
      <c r="K8" s="29"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1" t="s">
        <v>24</v>
      </c>
      <c r="AL8" s="23"/>
      <c r="AM8" s="23"/>
      <c r="AN8" s="32" t="s">
        <v>25</v>
      </c>
      <c r="AO8" s="23"/>
      <c r="AP8" s="23"/>
      <c r="AQ8" s="25"/>
      <c r="BE8" s="264"/>
      <c r="BS8" s="18" t="s">
        <v>16</v>
      </c>
    </row>
    <row r="9" spans="1:74" ht="29.25" customHeight="1">
      <c r="B9" s="22"/>
      <c r="C9" s="23"/>
      <c r="D9" s="28" t="s">
        <v>26</v>
      </c>
      <c r="E9" s="23"/>
      <c r="F9" s="23"/>
      <c r="G9" s="23"/>
      <c r="H9" s="23"/>
      <c r="I9" s="23"/>
      <c r="J9" s="23"/>
      <c r="K9" s="33"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8" t="s">
        <v>28</v>
      </c>
      <c r="AL9" s="23"/>
      <c r="AM9" s="23"/>
      <c r="AN9" s="33" t="s">
        <v>29</v>
      </c>
      <c r="AO9" s="23"/>
      <c r="AP9" s="23"/>
      <c r="AQ9" s="25"/>
      <c r="BE9" s="264"/>
      <c r="BS9" s="18" t="s">
        <v>16</v>
      </c>
    </row>
    <row r="10" spans="1:74" ht="14.4" customHeight="1">
      <c r="B10" s="22"/>
      <c r="C10" s="23"/>
      <c r="D10" s="31"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1" t="s">
        <v>31</v>
      </c>
      <c r="AL10" s="23"/>
      <c r="AM10" s="23"/>
      <c r="AN10" s="29" t="s">
        <v>32</v>
      </c>
      <c r="AO10" s="23"/>
      <c r="AP10" s="23"/>
      <c r="AQ10" s="25"/>
      <c r="BE10" s="264"/>
      <c r="BS10" s="18" t="s">
        <v>33</v>
      </c>
    </row>
    <row r="11" spans="1:74" ht="18.45" customHeight="1">
      <c r="B11" s="22"/>
      <c r="C11" s="23"/>
      <c r="D11" s="23"/>
      <c r="E11" s="29" t="s">
        <v>34</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1" t="s">
        <v>35</v>
      </c>
      <c r="AL11" s="23"/>
      <c r="AM11" s="23"/>
      <c r="AN11" s="29" t="s">
        <v>32</v>
      </c>
      <c r="AO11" s="23"/>
      <c r="AP11" s="23"/>
      <c r="AQ11" s="25"/>
      <c r="BE11" s="264"/>
      <c r="BS11" s="18" t="s">
        <v>33</v>
      </c>
    </row>
    <row r="12" spans="1:74" ht="6.9"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5"/>
      <c r="BE12" s="264"/>
      <c r="BS12" s="18" t="s">
        <v>33</v>
      </c>
    </row>
    <row r="13" spans="1:74" ht="14.4" customHeight="1">
      <c r="B13" s="22"/>
      <c r="C13" s="23"/>
      <c r="D13" s="31"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1" t="s">
        <v>31</v>
      </c>
      <c r="AL13" s="23"/>
      <c r="AM13" s="23"/>
      <c r="AN13" s="34" t="s">
        <v>37</v>
      </c>
      <c r="AO13" s="23"/>
      <c r="AP13" s="23"/>
      <c r="AQ13" s="25"/>
      <c r="BE13" s="264"/>
      <c r="BS13" s="18" t="s">
        <v>33</v>
      </c>
    </row>
    <row r="14" spans="1:74" ht="13.2">
      <c r="B14" s="22"/>
      <c r="C14" s="23"/>
      <c r="D14" s="23"/>
      <c r="E14" s="270" t="s">
        <v>37</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31" t="s">
        <v>35</v>
      </c>
      <c r="AL14" s="23"/>
      <c r="AM14" s="23"/>
      <c r="AN14" s="34" t="s">
        <v>37</v>
      </c>
      <c r="AO14" s="23"/>
      <c r="AP14" s="23"/>
      <c r="AQ14" s="25"/>
      <c r="BE14" s="264"/>
      <c r="BS14" s="18" t="s">
        <v>33</v>
      </c>
    </row>
    <row r="15" spans="1:74" ht="6.9"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5"/>
      <c r="BE15" s="264"/>
      <c r="BS15" s="18" t="s">
        <v>4</v>
      </c>
    </row>
    <row r="16" spans="1:74" ht="14.4" customHeight="1">
      <c r="B16" s="22"/>
      <c r="C16" s="23"/>
      <c r="D16" s="31"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1" t="s">
        <v>31</v>
      </c>
      <c r="AL16" s="23"/>
      <c r="AM16" s="23"/>
      <c r="AN16" s="29" t="s">
        <v>32</v>
      </c>
      <c r="AO16" s="23"/>
      <c r="AP16" s="23"/>
      <c r="AQ16" s="25"/>
      <c r="BE16" s="264"/>
      <c r="BS16" s="18" t="s">
        <v>4</v>
      </c>
    </row>
    <row r="17" spans="2:71" ht="18.45" customHeight="1">
      <c r="B17" s="22"/>
      <c r="C17" s="23"/>
      <c r="D17" s="23"/>
      <c r="E17" s="29"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1" t="s">
        <v>35</v>
      </c>
      <c r="AL17" s="23"/>
      <c r="AM17" s="23"/>
      <c r="AN17" s="29" t="s">
        <v>32</v>
      </c>
      <c r="AO17" s="23"/>
      <c r="AP17" s="23"/>
      <c r="AQ17" s="25"/>
      <c r="BE17" s="264"/>
      <c r="BS17" s="18" t="s">
        <v>40</v>
      </c>
    </row>
    <row r="18" spans="2:71" ht="6.9"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5"/>
      <c r="BE18" s="264"/>
      <c r="BS18" s="18" t="s">
        <v>6</v>
      </c>
    </row>
    <row r="19" spans="2:71" ht="14.4" customHeight="1">
      <c r="B19" s="22"/>
      <c r="C19" s="23"/>
      <c r="D19" s="31"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5"/>
      <c r="BE19" s="264"/>
      <c r="BS19" s="18" t="s">
        <v>6</v>
      </c>
    </row>
    <row r="20" spans="2:71" ht="20.399999999999999" customHeight="1">
      <c r="B20" s="22"/>
      <c r="C20" s="23"/>
      <c r="D20" s="23"/>
      <c r="E20" s="271" t="s">
        <v>32</v>
      </c>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3"/>
      <c r="AP20" s="23"/>
      <c r="AQ20" s="25"/>
      <c r="BE20" s="264"/>
      <c r="BS20" s="18" t="s">
        <v>4</v>
      </c>
    </row>
    <row r="21" spans="2:71" ht="6.9"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5"/>
      <c r="BE21" s="264"/>
    </row>
    <row r="22" spans="2:71" ht="6.9" customHeight="1">
      <c r="B22" s="22"/>
      <c r="C22" s="23"/>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3"/>
      <c r="AQ22" s="25"/>
      <c r="BE22" s="264"/>
    </row>
    <row r="23" spans="2:71" s="1" customFormat="1" ht="25.95" customHeight="1">
      <c r="B23" s="36"/>
      <c r="C23" s="37"/>
      <c r="D23" s="38" t="s">
        <v>42</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272">
        <f>ROUND(AG51,2)</f>
        <v>0</v>
      </c>
      <c r="AL23" s="273"/>
      <c r="AM23" s="273"/>
      <c r="AN23" s="273"/>
      <c r="AO23" s="273"/>
      <c r="AP23" s="37"/>
      <c r="AQ23" s="40"/>
      <c r="BE23" s="265"/>
    </row>
    <row r="24" spans="2:71" s="1" customFormat="1" ht="6.9" customHeight="1">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265"/>
    </row>
    <row r="25" spans="2:71" s="1" customFormat="1" ht="12">
      <c r="B25" s="36"/>
      <c r="C25" s="37"/>
      <c r="D25" s="37"/>
      <c r="E25" s="37"/>
      <c r="F25" s="37"/>
      <c r="G25" s="37"/>
      <c r="H25" s="37"/>
      <c r="I25" s="37"/>
      <c r="J25" s="37"/>
      <c r="K25" s="37"/>
      <c r="L25" s="274" t="s">
        <v>43</v>
      </c>
      <c r="M25" s="275"/>
      <c r="N25" s="275"/>
      <c r="O25" s="275"/>
      <c r="P25" s="37"/>
      <c r="Q25" s="37"/>
      <c r="R25" s="37"/>
      <c r="S25" s="37"/>
      <c r="T25" s="37"/>
      <c r="U25" s="37"/>
      <c r="V25" s="37"/>
      <c r="W25" s="274" t="s">
        <v>44</v>
      </c>
      <c r="X25" s="275"/>
      <c r="Y25" s="275"/>
      <c r="Z25" s="275"/>
      <c r="AA25" s="275"/>
      <c r="AB25" s="275"/>
      <c r="AC25" s="275"/>
      <c r="AD25" s="275"/>
      <c r="AE25" s="275"/>
      <c r="AF25" s="37"/>
      <c r="AG25" s="37"/>
      <c r="AH25" s="37"/>
      <c r="AI25" s="37"/>
      <c r="AJ25" s="37"/>
      <c r="AK25" s="274" t="s">
        <v>45</v>
      </c>
      <c r="AL25" s="275"/>
      <c r="AM25" s="275"/>
      <c r="AN25" s="275"/>
      <c r="AO25" s="275"/>
      <c r="AP25" s="37"/>
      <c r="AQ25" s="40"/>
      <c r="BE25" s="265"/>
    </row>
    <row r="26" spans="2:71" s="2" customFormat="1" ht="14.4" customHeight="1">
      <c r="B26" s="42"/>
      <c r="C26" s="43"/>
      <c r="D26" s="44" t="s">
        <v>46</v>
      </c>
      <c r="E26" s="43"/>
      <c r="F26" s="44" t="s">
        <v>47</v>
      </c>
      <c r="G26" s="43"/>
      <c r="H26" s="43"/>
      <c r="I26" s="43"/>
      <c r="J26" s="43"/>
      <c r="K26" s="43"/>
      <c r="L26" s="276">
        <v>0.21</v>
      </c>
      <c r="M26" s="277"/>
      <c r="N26" s="277"/>
      <c r="O26" s="277"/>
      <c r="P26" s="43"/>
      <c r="Q26" s="43"/>
      <c r="R26" s="43"/>
      <c r="S26" s="43"/>
      <c r="T26" s="43"/>
      <c r="U26" s="43"/>
      <c r="V26" s="43"/>
      <c r="W26" s="278">
        <f>ROUND(AZ51,2)</f>
        <v>0</v>
      </c>
      <c r="X26" s="277"/>
      <c r="Y26" s="277"/>
      <c r="Z26" s="277"/>
      <c r="AA26" s="277"/>
      <c r="AB26" s="277"/>
      <c r="AC26" s="277"/>
      <c r="AD26" s="277"/>
      <c r="AE26" s="277"/>
      <c r="AF26" s="43"/>
      <c r="AG26" s="43"/>
      <c r="AH26" s="43"/>
      <c r="AI26" s="43"/>
      <c r="AJ26" s="43"/>
      <c r="AK26" s="278">
        <f>ROUND(AV51,2)</f>
        <v>0</v>
      </c>
      <c r="AL26" s="277"/>
      <c r="AM26" s="277"/>
      <c r="AN26" s="277"/>
      <c r="AO26" s="277"/>
      <c r="AP26" s="43"/>
      <c r="AQ26" s="45"/>
      <c r="BE26" s="266"/>
    </row>
    <row r="27" spans="2:71" s="2" customFormat="1" ht="14.4" customHeight="1">
      <c r="B27" s="42"/>
      <c r="C27" s="43"/>
      <c r="D27" s="43"/>
      <c r="E27" s="43"/>
      <c r="F27" s="44" t="s">
        <v>48</v>
      </c>
      <c r="G27" s="43"/>
      <c r="H27" s="43"/>
      <c r="I27" s="43"/>
      <c r="J27" s="43"/>
      <c r="K27" s="43"/>
      <c r="L27" s="276">
        <v>0.15</v>
      </c>
      <c r="M27" s="277"/>
      <c r="N27" s="277"/>
      <c r="O27" s="277"/>
      <c r="P27" s="43"/>
      <c r="Q27" s="43"/>
      <c r="R27" s="43"/>
      <c r="S27" s="43"/>
      <c r="T27" s="43"/>
      <c r="U27" s="43"/>
      <c r="V27" s="43"/>
      <c r="W27" s="278">
        <f>ROUND(BA51,2)</f>
        <v>0</v>
      </c>
      <c r="X27" s="277"/>
      <c r="Y27" s="277"/>
      <c r="Z27" s="277"/>
      <c r="AA27" s="277"/>
      <c r="AB27" s="277"/>
      <c r="AC27" s="277"/>
      <c r="AD27" s="277"/>
      <c r="AE27" s="277"/>
      <c r="AF27" s="43"/>
      <c r="AG27" s="43"/>
      <c r="AH27" s="43"/>
      <c r="AI27" s="43"/>
      <c r="AJ27" s="43"/>
      <c r="AK27" s="278">
        <f>ROUND(AW51,2)</f>
        <v>0</v>
      </c>
      <c r="AL27" s="277"/>
      <c r="AM27" s="277"/>
      <c r="AN27" s="277"/>
      <c r="AO27" s="277"/>
      <c r="AP27" s="43"/>
      <c r="AQ27" s="45"/>
      <c r="BE27" s="266"/>
    </row>
    <row r="28" spans="2:71" s="2" customFormat="1" ht="14.4" hidden="1" customHeight="1">
      <c r="B28" s="42"/>
      <c r="C28" s="43"/>
      <c r="D28" s="43"/>
      <c r="E28" s="43"/>
      <c r="F28" s="44" t="s">
        <v>49</v>
      </c>
      <c r="G28" s="43"/>
      <c r="H28" s="43"/>
      <c r="I28" s="43"/>
      <c r="J28" s="43"/>
      <c r="K28" s="43"/>
      <c r="L28" s="276">
        <v>0.21</v>
      </c>
      <c r="M28" s="277"/>
      <c r="N28" s="277"/>
      <c r="O28" s="277"/>
      <c r="P28" s="43"/>
      <c r="Q28" s="43"/>
      <c r="R28" s="43"/>
      <c r="S28" s="43"/>
      <c r="T28" s="43"/>
      <c r="U28" s="43"/>
      <c r="V28" s="43"/>
      <c r="W28" s="278">
        <f>ROUND(BB51,2)</f>
        <v>0</v>
      </c>
      <c r="X28" s="277"/>
      <c r="Y28" s="277"/>
      <c r="Z28" s="277"/>
      <c r="AA28" s="277"/>
      <c r="AB28" s="277"/>
      <c r="AC28" s="277"/>
      <c r="AD28" s="277"/>
      <c r="AE28" s="277"/>
      <c r="AF28" s="43"/>
      <c r="AG28" s="43"/>
      <c r="AH28" s="43"/>
      <c r="AI28" s="43"/>
      <c r="AJ28" s="43"/>
      <c r="AK28" s="278">
        <v>0</v>
      </c>
      <c r="AL28" s="277"/>
      <c r="AM28" s="277"/>
      <c r="AN28" s="277"/>
      <c r="AO28" s="277"/>
      <c r="AP28" s="43"/>
      <c r="AQ28" s="45"/>
      <c r="BE28" s="266"/>
    </row>
    <row r="29" spans="2:71" s="2" customFormat="1" ht="14.4" hidden="1" customHeight="1">
      <c r="B29" s="42"/>
      <c r="C29" s="43"/>
      <c r="D29" s="43"/>
      <c r="E29" s="43"/>
      <c r="F29" s="44" t="s">
        <v>50</v>
      </c>
      <c r="G29" s="43"/>
      <c r="H29" s="43"/>
      <c r="I29" s="43"/>
      <c r="J29" s="43"/>
      <c r="K29" s="43"/>
      <c r="L29" s="276">
        <v>0.15</v>
      </c>
      <c r="M29" s="277"/>
      <c r="N29" s="277"/>
      <c r="O29" s="277"/>
      <c r="P29" s="43"/>
      <c r="Q29" s="43"/>
      <c r="R29" s="43"/>
      <c r="S29" s="43"/>
      <c r="T29" s="43"/>
      <c r="U29" s="43"/>
      <c r="V29" s="43"/>
      <c r="W29" s="278">
        <f>ROUND(BC51,2)</f>
        <v>0</v>
      </c>
      <c r="X29" s="277"/>
      <c r="Y29" s="277"/>
      <c r="Z29" s="277"/>
      <c r="AA29" s="277"/>
      <c r="AB29" s="277"/>
      <c r="AC29" s="277"/>
      <c r="AD29" s="277"/>
      <c r="AE29" s="277"/>
      <c r="AF29" s="43"/>
      <c r="AG29" s="43"/>
      <c r="AH29" s="43"/>
      <c r="AI29" s="43"/>
      <c r="AJ29" s="43"/>
      <c r="AK29" s="278">
        <v>0</v>
      </c>
      <c r="AL29" s="277"/>
      <c r="AM29" s="277"/>
      <c r="AN29" s="277"/>
      <c r="AO29" s="277"/>
      <c r="AP29" s="43"/>
      <c r="AQ29" s="45"/>
      <c r="BE29" s="266"/>
    </row>
    <row r="30" spans="2:71" s="2" customFormat="1" ht="14.4" hidden="1" customHeight="1">
      <c r="B30" s="42"/>
      <c r="C30" s="43"/>
      <c r="D30" s="43"/>
      <c r="E30" s="43"/>
      <c r="F30" s="44" t="s">
        <v>51</v>
      </c>
      <c r="G30" s="43"/>
      <c r="H30" s="43"/>
      <c r="I30" s="43"/>
      <c r="J30" s="43"/>
      <c r="K30" s="43"/>
      <c r="L30" s="276">
        <v>0</v>
      </c>
      <c r="M30" s="277"/>
      <c r="N30" s="277"/>
      <c r="O30" s="277"/>
      <c r="P30" s="43"/>
      <c r="Q30" s="43"/>
      <c r="R30" s="43"/>
      <c r="S30" s="43"/>
      <c r="T30" s="43"/>
      <c r="U30" s="43"/>
      <c r="V30" s="43"/>
      <c r="W30" s="278">
        <f>ROUND(BD51,2)</f>
        <v>0</v>
      </c>
      <c r="X30" s="277"/>
      <c r="Y30" s="277"/>
      <c r="Z30" s="277"/>
      <c r="AA30" s="277"/>
      <c r="AB30" s="277"/>
      <c r="AC30" s="277"/>
      <c r="AD30" s="277"/>
      <c r="AE30" s="277"/>
      <c r="AF30" s="43"/>
      <c r="AG30" s="43"/>
      <c r="AH30" s="43"/>
      <c r="AI30" s="43"/>
      <c r="AJ30" s="43"/>
      <c r="AK30" s="278">
        <v>0</v>
      </c>
      <c r="AL30" s="277"/>
      <c r="AM30" s="277"/>
      <c r="AN30" s="277"/>
      <c r="AO30" s="277"/>
      <c r="AP30" s="43"/>
      <c r="AQ30" s="45"/>
      <c r="BE30" s="266"/>
    </row>
    <row r="31" spans="2:71" s="1" customFormat="1" ht="6.9" customHeight="1">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265"/>
    </row>
    <row r="32" spans="2:71" s="1" customFormat="1" ht="25.95" customHeight="1">
      <c r="B32" s="36"/>
      <c r="C32" s="46"/>
      <c r="D32" s="47" t="s">
        <v>52</v>
      </c>
      <c r="E32" s="48"/>
      <c r="F32" s="48"/>
      <c r="G32" s="48"/>
      <c r="H32" s="48"/>
      <c r="I32" s="48"/>
      <c r="J32" s="48"/>
      <c r="K32" s="48"/>
      <c r="L32" s="48"/>
      <c r="M32" s="48"/>
      <c r="N32" s="48"/>
      <c r="O32" s="48"/>
      <c r="P32" s="48"/>
      <c r="Q32" s="48"/>
      <c r="R32" s="48"/>
      <c r="S32" s="48"/>
      <c r="T32" s="49" t="s">
        <v>53</v>
      </c>
      <c r="U32" s="48"/>
      <c r="V32" s="48"/>
      <c r="W32" s="48"/>
      <c r="X32" s="279" t="s">
        <v>54</v>
      </c>
      <c r="Y32" s="280"/>
      <c r="Z32" s="280"/>
      <c r="AA32" s="280"/>
      <c r="AB32" s="280"/>
      <c r="AC32" s="48"/>
      <c r="AD32" s="48"/>
      <c r="AE32" s="48"/>
      <c r="AF32" s="48"/>
      <c r="AG32" s="48"/>
      <c r="AH32" s="48"/>
      <c r="AI32" s="48"/>
      <c r="AJ32" s="48"/>
      <c r="AK32" s="281">
        <f>SUM(AK23:AK30)</f>
        <v>0</v>
      </c>
      <c r="AL32" s="280"/>
      <c r="AM32" s="280"/>
      <c r="AN32" s="280"/>
      <c r="AO32" s="282"/>
      <c r="AP32" s="46"/>
      <c r="AQ32" s="50"/>
      <c r="BE32" s="265"/>
    </row>
    <row r="33" spans="2:56" s="1" customFormat="1" ht="6.9" customHeight="1">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 customHeight="1">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 customHeight="1">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6"/>
    </row>
    <row r="39" spans="2:56" s="1" customFormat="1" ht="36.9" customHeight="1">
      <c r="B39" s="36"/>
      <c r="C39" s="57" t="s">
        <v>55</v>
      </c>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6"/>
    </row>
    <row r="40" spans="2:56" s="1" customFormat="1" ht="6.9" customHeight="1">
      <c r="B40" s="36"/>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6"/>
    </row>
    <row r="41" spans="2:56" s="3" customFormat="1" ht="14.4" customHeight="1">
      <c r="B41" s="59"/>
      <c r="C41" s="60" t="s">
        <v>13</v>
      </c>
      <c r="D41" s="61"/>
      <c r="E41" s="61"/>
      <c r="F41" s="61"/>
      <c r="G41" s="61"/>
      <c r="H41" s="61"/>
      <c r="I41" s="61"/>
      <c r="J41" s="61"/>
      <c r="K41" s="61"/>
      <c r="L41" s="61" t="str">
        <f>K5</f>
        <v>100147</v>
      </c>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row>
    <row r="42" spans="2:56" s="4" customFormat="1" ht="36.9" customHeight="1">
      <c r="B42" s="63"/>
      <c r="C42" s="64" t="s">
        <v>17</v>
      </c>
      <c r="D42" s="65"/>
      <c r="E42" s="65"/>
      <c r="F42" s="65"/>
      <c r="G42" s="65"/>
      <c r="H42" s="65"/>
      <c r="I42" s="65"/>
      <c r="J42" s="65"/>
      <c r="K42" s="65"/>
      <c r="L42" s="283" t="str">
        <f>K6</f>
        <v>Stavební úprava bytu,Rumiště 11, byt č.4</v>
      </c>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84"/>
      <c r="AL42" s="284"/>
      <c r="AM42" s="284"/>
      <c r="AN42" s="284"/>
      <c r="AO42" s="284"/>
      <c r="AP42" s="65"/>
      <c r="AQ42" s="65"/>
      <c r="AR42" s="66"/>
    </row>
    <row r="43" spans="2:56" s="1" customFormat="1" ht="6.9" customHeight="1">
      <c r="B43" s="36"/>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6"/>
    </row>
    <row r="44" spans="2:56" s="1" customFormat="1" ht="13.2">
      <c r="B44" s="36"/>
      <c r="C44" s="60" t="s">
        <v>22</v>
      </c>
      <c r="D44" s="58"/>
      <c r="E44" s="58"/>
      <c r="F44" s="58"/>
      <c r="G44" s="58"/>
      <c r="H44" s="58"/>
      <c r="I44" s="58"/>
      <c r="J44" s="58"/>
      <c r="K44" s="58"/>
      <c r="L44" s="67" t="str">
        <f>IF(K8="","",K8)</f>
        <v>Brno střed</v>
      </c>
      <c r="M44" s="58"/>
      <c r="N44" s="58"/>
      <c r="O44" s="58"/>
      <c r="P44" s="58"/>
      <c r="Q44" s="58"/>
      <c r="R44" s="58"/>
      <c r="S44" s="58"/>
      <c r="T44" s="58"/>
      <c r="U44" s="58"/>
      <c r="V44" s="58"/>
      <c r="W44" s="58"/>
      <c r="X44" s="58"/>
      <c r="Y44" s="58"/>
      <c r="Z44" s="58"/>
      <c r="AA44" s="58"/>
      <c r="AB44" s="58"/>
      <c r="AC44" s="58"/>
      <c r="AD44" s="58"/>
      <c r="AE44" s="58"/>
      <c r="AF44" s="58"/>
      <c r="AG44" s="58"/>
      <c r="AH44" s="58"/>
      <c r="AI44" s="60" t="s">
        <v>24</v>
      </c>
      <c r="AJ44" s="58"/>
      <c r="AK44" s="58"/>
      <c r="AL44" s="58"/>
      <c r="AM44" s="285" t="str">
        <f>IF(AN8= "","",AN8)</f>
        <v>11. 9. 2016</v>
      </c>
      <c r="AN44" s="286"/>
      <c r="AO44" s="58"/>
      <c r="AP44" s="58"/>
      <c r="AQ44" s="58"/>
      <c r="AR44" s="56"/>
    </row>
    <row r="45" spans="2:56" s="1" customFormat="1" ht="6.9" customHeight="1">
      <c r="B45" s="36"/>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6"/>
    </row>
    <row r="46" spans="2:56" s="1" customFormat="1" ht="13.2">
      <c r="B46" s="36"/>
      <c r="C46" s="60" t="s">
        <v>30</v>
      </c>
      <c r="D46" s="58"/>
      <c r="E46" s="58"/>
      <c r="F46" s="58"/>
      <c r="G46" s="58"/>
      <c r="H46" s="58"/>
      <c r="I46" s="58"/>
      <c r="J46" s="58"/>
      <c r="K46" s="58"/>
      <c r="L46" s="61" t="str">
        <f>IF(E11= "","",E11)</f>
        <v>Statutární město Brno,Dominikánská 2</v>
      </c>
      <c r="M46" s="58"/>
      <c r="N46" s="58"/>
      <c r="O46" s="58"/>
      <c r="P46" s="58"/>
      <c r="Q46" s="58"/>
      <c r="R46" s="58"/>
      <c r="S46" s="58"/>
      <c r="T46" s="58"/>
      <c r="U46" s="58"/>
      <c r="V46" s="58"/>
      <c r="W46" s="58"/>
      <c r="X46" s="58"/>
      <c r="Y46" s="58"/>
      <c r="Z46" s="58"/>
      <c r="AA46" s="58"/>
      <c r="AB46" s="58"/>
      <c r="AC46" s="58"/>
      <c r="AD46" s="58"/>
      <c r="AE46" s="58"/>
      <c r="AF46" s="58"/>
      <c r="AG46" s="58"/>
      <c r="AH46" s="58"/>
      <c r="AI46" s="60" t="s">
        <v>38</v>
      </c>
      <c r="AJ46" s="58"/>
      <c r="AK46" s="58"/>
      <c r="AL46" s="58"/>
      <c r="AM46" s="287" t="str">
        <f>IF(E17="","",E17)</f>
        <v>Architektura a interier Šimůnek a Partners</v>
      </c>
      <c r="AN46" s="286"/>
      <c r="AO46" s="286"/>
      <c r="AP46" s="286"/>
      <c r="AQ46" s="58"/>
      <c r="AR46" s="56"/>
      <c r="AS46" s="288" t="s">
        <v>56</v>
      </c>
      <c r="AT46" s="289"/>
      <c r="AU46" s="69"/>
      <c r="AV46" s="69"/>
      <c r="AW46" s="69"/>
      <c r="AX46" s="69"/>
      <c r="AY46" s="69"/>
      <c r="AZ46" s="69"/>
      <c r="BA46" s="69"/>
      <c r="BB46" s="69"/>
      <c r="BC46" s="69"/>
      <c r="BD46" s="70"/>
    </row>
    <row r="47" spans="2:56" s="1" customFormat="1" ht="13.2">
      <c r="B47" s="36"/>
      <c r="C47" s="60" t="s">
        <v>36</v>
      </c>
      <c r="D47" s="58"/>
      <c r="E47" s="58"/>
      <c r="F47" s="58"/>
      <c r="G47" s="58"/>
      <c r="H47" s="58"/>
      <c r="I47" s="58"/>
      <c r="J47" s="58"/>
      <c r="K47" s="58"/>
      <c r="L47" s="61" t="str">
        <f>IF(E14= "Vyplň údaj","",E14)</f>
        <v/>
      </c>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6"/>
      <c r="AS47" s="290"/>
      <c r="AT47" s="291"/>
      <c r="AU47" s="71"/>
      <c r="AV47" s="71"/>
      <c r="AW47" s="71"/>
      <c r="AX47" s="71"/>
      <c r="AY47" s="71"/>
      <c r="AZ47" s="71"/>
      <c r="BA47" s="71"/>
      <c r="BB47" s="71"/>
      <c r="BC47" s="71"/>
      <c r="BD47" s="72"/>
    </row>
    <row r="48" spans="2:56" s="1" customFormat="1" ht="10.8" customHeight="1">
      <c r="B48" s="36"/>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6"/>
      <c r="AS48" s="292"/>
      <c r="AT48" s="275"/>
      <c r="AU48" s="37"/>
      <c r="AV48" s="37"/>
      <c r="AW48" s="37"/>
      <c r="AX48" s="37"/>
      <c r="AY48" s="37"/>
      <c r="AZ48" s="37"/>
      <c r="BA48" s="37"/>
      <c r="BB48" s="37"/>
      <c r="BC48" s="37"/>
      <c r="BD48" s="74"/>
    </row>
    <row r="49" spans="1:90" s="1" customFormat="1" ht="29.25" customHeight="1">
      <c r="B49" s="36"/>
      <c r="C49" s="293" t="s">
        <v>57</v>
      </c>
      <c r="D49" s="294"/>
      <c r="E49" s="294"/>
      <c r="F49" s="294"/>
      <c r="G49" s="294"/>
      <c r="H49" s="75"/>
      <c r="I49" s="295" t="s">
        <v>58</v>
      </c>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6" t="s">
        <v>59</v>
      </c>
      <c r="AH49" s="294"/>
      <c r="AI49" s="294"/>
      <c r="AJ49" s="294"/>
      <c r="AK49" s="294"/>
      <c r="AL49" s="294"/>
      <c r="AM49" s="294"/>
      <c r="AN49" s="295" t="s">
        <v>60</v>
      </c>
      <c r="AO49" s="294"/>
      <c r="AP49" s="294"/>
      <c r="AQ49" s="76" t="s">
        <v>61</v>
      </c>
      <c r="AR49" s="56"/>
      <c r="AS49" s="77" t="s">
        <v>62</v>
      </c>
      <c r="AT49" s="78" t="s">
        <v>63</v>
      </c>
      <c r="AU49" s="78" t="s">
        <v>64</v>
      </c>
      <c r="AV49" s="78" t="s">
        <v>65</v>
      </c>
      <c r="AW49" s="78" t="s">
        <v>66</v>
      </c>
      <c r="AX49" s="78" t="s">
        <v>67</v>
      </c>
      <c r="AY49" s="78" t="s">
        <v>68</v>
      </c>
      <c r="AZ49" s="78" t="s">
        <v>69</v>
      </c>
      <c r="BA49" s="78" t="s">
        <v>70</v>
      </c>
      <c r="BB49" s="78" t="s">
        <v>71</v>
      </c>
      <c r="BC49" s="78" t="s">
        <v>72</v>
      </c>
      <c r="BD49" s="79" t="s">
        <v>73</v>
      </c>
    </row>
    <row r="50" spans="1:90" s="1" customFormat="1" ht="10.8" customHeight="1">
      <c r="B50" s="36"/>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6"/>
      <c r="AS50" s="80"/>
      <c r="AT50" s="81"/>
      <c r="AU50" s="81"/>
      <c r="AV50" s="81"/>
      <c r="AW50" s="81"/>
      <c r="AX50" s="81"/>
      <c r="AY50" s="81"/>
      <c r="AZ50" s="81"/>
      <c r="BA50" s="81"/>
      <c r="BB50" s="81"/>
      <c r="BC50" s="81"/>
      <c r="BD50" s="82"/>
    </row>
    <row r="51" spans="1:90" s="4" customFormat="1" ht="32.4" customHeight="1">
      <c r="B51" s="63"/>
      <c r="C51" s="83" t="s">
        <v>74</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00">
        <f>ROUND(AG52,2)</f>
        <v>0</v>
      </c>
      <c r="AH51" s="300"/>
      <c r="AI51" s="300"/>
      <c r="AJ51" s="300"/>
      <c r="AK51" s="300"/>
      <c r="AL51" s="300"/>
      <c r="AM51" s="300"/>
      <c r="AN51" s="301">
        <f>SUM(AG51,AT51)</f>
        <v>0</v>
      </c>
      <c r="AO51" s="301"/>
      <c r="AP51" s="301"/>
      <c r="AQ51" s="85" t="s">
        <v>32</v>
      </c>
      <c r="AR51" s="66"/>
      <c r="AS51" s="86">
        <f>ROUND(AS52,2)</f>
        <v>0</v>
      </c>
      <c r="AT51" s="87">
        <f>ROUND(SUM(AV51:AW51),2)</f>
        <v>0</v>
      </c>
      <c r="AU51" s="88">
        <f>ROUND(AU52,5)</f>
        <v>0</v>
      </c>
      <c r="AV51" s="87">
        <f>ROUND(AZ51*L26,2)</f>
        <v>0</v>
      </c>
      <c r="AW51" s="87">
        <f>ROUND(BA51*L27,2)</f>
        <v>0</v>
      </c>
      <c r="AX51" s="87">
        <f>ROUND(BB51*L26,2)</f>
        <v>0</v>
      </c>
      <c r="AY51" s="87">
        <f>ROUND(BC51*L27,2)</f>
        <v>0</v>
      </c>
      <c r="AZ51" s="87">
        <f>ROUND(AZ52,2)</f>
        <v>0</v>
      </c>
      <c r="BA51" s="87">
        <f>ROUND(BA52,2)</f>
        <v>0</v>
      </c>
      <c r="BB51" s="87">
        <f>ROUND(BB52,2)</f>
        <v>0</v>
      </c>
      <c r="BC51" s="87">
        <f>ROUND(BC52,2)</f>
        <v>0</v>
      </c>
      <c r="BD51" s="89">
        <f>ROUND(BD52,2)</f>
        <v>0</v>
      </c>
      <c r="BS51" s="90" t="s">
        <v>75</v>
      </c>
      <c r="BT51" s="90" t="s">
        <v>76</v>
      </c>
      <c r="BV51" s="90" t="s">
        <v>77</v>
      </c>
      <c r="BW51" s="90" t="s">
        <v>5</v>
      </c>
      <c r="BX51" s="90" t="s">
        <v>78</v>
      </c>
      <c r="CL51" s="90" t="s">
        <v>20</v>
      </c>
    </row>
    <row r="52" spans="1:90" s="5" customFormat="1" ht="34.799999999999997" customHeight="1">
      <c r="A52" s="305" t="s">
        <v>736</v>
      </c>
      <c r="B52" s="91"/>
      <c r="C52" s="92"/>
      <c r="D52" s="299" t="s">
        <v>14</v>
      </c>
      <c r="E52" s="298"/>
      <c r="F52" s="298"/>
      <c r="G52" s="298"/>
      <c r="H52" s="298"/>
      <c r="I52" s="93"/>
      <c r="J52" s="299" t="s">
        <v>18</v>
      </c>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7">
        <f>'100147 - Stavební úprava ...'!J25</f>
        <v>0</v>
      </c>
      <c r="AH52" s="298"/>
      <c r="AI52" s="298"/>
      <c r="AJ52" s="298"/>
      <c r="AK52" s="298"/>
      <c r="AL52" s="298"/>
      <c r="AM52" s="298"/>
      <c r="AN52" s="297">
        <f>SUM(AG52,AT52)</f>
        <v>0</v>
      </c>
      <c r="AO52" s="298"/>
      <c r="AP52" s="298"/>
      <c r="AQ52" s="94" t="s">
        <v>79</v>
      </c>
      <c r="AR52" s="95"/>
      <c r="AS52" s="96">
        <v>0</v>
      </c>
      <c r="AT52" s="97">
        <f>ROUND(SUM(AV52:AW52),2)</f>
        <v>0</v>
      </c>
      <c r="AU52" s="98">
        <f>'100147 - Stavební úprava ...'!P96</f>
        <v>0</v>
      </c>
      <c r="AV52" s="97">
        <f>'100147 - Stavební úprava ...'!J28</f>
        <v>0</v>
      </c>
      <c r="AW52" s="97">
        <f>'100147 - Stavební úprava ...'!J29</f>
        <v>0</v>
      </c>
      <c r="AX52" s="97">
        <f>'100147 - Stavební úprava ...'!J30</f>
        <v>0</v>
      </c>
      <c r="AY52" s="97">
        <f>'100147 - Stavební úprava ...'!J31</f>
        <v>0</v>
      </c>
      <c r="AZ52" s="97">
        <f>'100147 - Stavební úprava ...'!F28</f>
        <v>0</v>
      </c>
      <c r="BA52" s="97">
        <f>'100147 - Stavební úprava ...'!F29</f>
        <v>0</v>
      </c>
      <c r="BB52" s="97">
        <f>'100147 - Stavební úprava ...'!F30</f>
        <v>0</v>
      </c>
      <c r="BC52" s="97">
        <f>'100147 - Stavební úprava ...'!F31</f>
        <v>0</v>
      </c>
      <c r="BD52" s="99">
        <f>'100147 - Stavební úprava ...'!F32</f>
        <v>0</v>
      </c>
      <c r="BT52" s="100" t="s">
        <v>16</v>
      </c>
      <c r="BU52" s="100" t="s">
        <v>80</v>
      </c>
      <c r="BV52" s="100" t="s">
        <v>77</v>
      </c>
      <c r="BW52" s="100" t="s">
        <v>5</v>
      </c>
      <c r="BX52" s="100" t="s">
        <v>78</v>
      </c>
      <c r="CL52" s="100" t="s">
        <v>20</v>
      </c>
    </row>
    <row r="53" spans="1:90" s="1" customFormat="1" ht="30" customHeight="1">
      <c r="B53" s="36"/>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6"/>
    </row>
    <row r="54" spans="1:90" s="1" customFormat="1" ht="6.9" customHeight="1">
      <c r="B54" s="51"/>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6"/>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100147 - Stavební úprava ...'!C2" tooltip="100147 - Stavební úprava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470"/>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0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16"/>
      <c r="B1" s="307"/>
      <c r="C1" s="307"/>
      <c r="D1" s="306" t="s">
        <v>1</v>
      </c>
      <c r="E1" s="307"/>
      <c r="F1" s="308" t="s">
        <v>737</v>
      </c>
      <c r="G1" s="312" t="s">
        <v>738</v>
      </c>
      <c r="H1" s="312"/>
      <c r="I1" s="313"/>
      <c r="J1" s="308" t="s">
        <v>739</v>
      </c>
      <c r="K1" s="306" t="s">
        <v>81</v>
      </c>
      <c r="L1" s="308" t="s">
        <v>740</v>
      </c>
      <c r="M1" s="308"/>
      <c r="N1" s="308"/>
      <c r="O1" s="308"/>
      <c r="P1" s="308"/>
      <c r="Q1" s="308"/>
      <c r="R1" s="308"/>
      <c r="S1" s="308"/>
      <c r="T1" s="308"/>
      <c r="U1" s="304"/>
      <c r="V1" s="304"/>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 customHeight="1">
      <c r="L2" s="264"/>
      <c r="M2" s="264"/>
      <c r="N2" s="264"/>
      <c r="O2" s="264"/>
      <c r="P2" s="264"/>
      <c r="Q2" s="264"/>
      <c r="R2" s="264"/>
      <c r="S2" s="264"/>
      <c r="T2" s="264"/>
      <c r="U2" s="264"/>
      <c r="V2" s="264"/>
      <c r="AT2" s="18" t="s">
        <v>5</v>
      </c>
    </row>
    <row r="3" spans="1:70" ht="6.9" customHeight="1">
      <c r="B3" s="19"/>
      <c r="C3" s="20"/>
      <c r="D3" s="20"/>
      <c r="E3" s="20"/>
      <c r="F3" s="20"/>
      <c r="G3" s="20"/>
      <c r="H3" s="20"/>
      <c r="I3" s="102"/>
      <c r="J3" s="20"/>
      <c r="K3" s="21"/>
      <c r="AT3" s="18" t="s">
        <v>16</v>
      </c>
    </row>
    <row r="4" spans="1:70" ht="36.9" customHeight="1">
      <c r="B4" s="22"/>
      <c r="C4" s="23"/>
      <c r="D4" s="24" t="s">
        <v>82</v>
      </c>
      <c r="E4" s="23"/>
      <c r="F4" s="23"/>
      <c r="G4" s="23"/>
      <c r="H4" s="23"/>
      <c r="I4" s="103"/>
      <c r="J4" s="23"/>
      <c r="K4" s="25"/>
      <c r="M4" s="26" t="s">
        <v>10</v>
      </c>
      <c r="AT4" s="18" t="s">
        <v>4</v>
      </c>
    </row>
    <row r="5" spans="1:70" ht="6.9" customHeight="1">
      <c r="B5" s="22"/>
      <c r="C5" s="23"/>
      <c r="D5" s="23"/>
      <c r="E5" s="23"/>
      <c r="F5" s="23"/>
      <c r="G5" s="23"/>
      <c r="H5" s="23"/>
      <c r="I5" s="103"/>
      <c r="J5" s="23"/>
      <c r="K5" s="25"/>
    </row>
    <row r="6" spans="1:70" s="1" customFormat="1" ht="13.2">
      <c r="B6" s="36"/>
      <c r="C6" s="37"/>
      <c r="D6" s="31" t="s">
        <v>17</v>
      </c>
      <c r="E6" s="37"/>
      <c r="F6" s="37"/>
      <c r="G6" s="37"/>
      <c r="H6" s="37"/>
      <c r="I6" s="104"/>
      <c r="J6" s="37"/>
      <c r="K6" s="40"/>
    </row>
    <row r="7" spans="1:70" s="1" customFormat="1" ht="36.9" customHeight="1">
      <c r="B7" s="36"/>
      <c r="C7" s="37"/>
      <c r="D7" s="37"/>
      <c r="E7" s="302" t="s">
        <v>18</v>
      </c>
      <c r="F7" s="275"/>
      <c r="G7" s="275"/>
      <c r="H7" s="275"/>
      <c r="I7" s="104"/>
      <c r="J7" s="37"/>
      <c r="K7" s="40"/>
    </row>
    <row r="8" spans="1:70" s="1" customFormat="1" ht="12">
      <c r="B8" s="36"/>
      <c r="C8" s="37"/>
      <c r="D8" s="37"/>
      <c r="E8" s="37"/>
      <c r="F8" s="37"/>
      <c r="G8" s="37"/>
      <c r="H8" s="37"/>
      <c r="I8" s="104"/>
      <c r="J8" s="37"/>
      <c r="K8" s="40"/>
    </row>
    <row r="9" spans="1:70" s="1" customFormat="1" ht="14.4" customHeight="1">
      <c r="B9" s="36"/>
      <c r="C9" s="37"/>
      <c r="D9" s="31" t="s">
        <v>19</v>
      </c>
      <c r="E9" s="37"/>
      <c r="F9" s="29" t="s">
        <v>20</v>
      </c>
      <c r="G9" s="37"/>
      <c r="H9" s="37"/>
      <c r="I9" s="105" t="s">
        <v>21</v>
      </c>
      <c r="J9" s="29" t="s">
        <v>16</v>
      </c>
      <c r="K9" s="40"/>
    </row>
    <row r="10" spans="1:70" s="1" customFormat="1" ht="14.4" customHeight="1">
      <c r="B10" s="36"/>
      <c r="C10" s="37"/>
      <c r="D10" s="31" t="s">
        <v>22</v>
      </c>
      <c r="E10" s="37"/>
      <c r="F10" s="29" t="s">
        <v>23</v>
      </c>
      <c r="G10" s="37"/>
      <c r="H10" s="37"/>
      <c r="I10" s="105" t="s">
        <v>24</v>
      </c>
      <c r="J10" s="106" t="str">
        <f>'Rekapitulace stavby'!AN8</f>
        <v>11. 9. 2016</v>
      </c>
      <c r="K10" s="40"/>
    </row>
    <row r="11" spans="1:70" s="1" customFormat="1" ht="21.75" customHeight="1">
      <c r="B11" s="36"/>
      <c r="C11" s="37"/>
      <c r="D11" s="28" t="s">
        <v>26</v>
      </c>
      <c r="E11" s="37"/>
      <c r="F11" s="33" t="s">
        <v>27</v>
      </c>
      <c r="G11" s="37"/>
      <c r="H11" s="37"/>
      <c r="I11" s="107" t="s">
        <v>28</v>
      </c>
      <c r="J11" s="33" t="s">
        <v>29</v>
      </c>
      <c r="K11" s="40"/>
    </row>
    <row r="12" spans="1:70" s="1" customFormat="1" ht="14.4" customHeight="1">
      <c r="B12" s="36"/>
      <c r="C12" s="37"/>
      <c r="D12" s="31" t="s">
        <v>30</v>
      </c>
      <c r="E12" s="37"/>
      <c r="F12" s="37"/>
      <c r="G12" s="37"/>
      <c r="H12" s="37"/>
      <c r="I12" s="105" t="s">
        <v>31</v>
      </c>
      <c r="J12" s="29" t="s">
        <v>32</v>
      </c>
      <c r="K12" s="40"/>
    </row>
    <row r="13" spans="1:70" s="1" customFormat="1" ht="18" customHeight="1">
      <c r="B13" s="36"/>
      <c r="C13" s="37"/>
      <c r="D13" s="37"/>
      <c r="E13" s="29" t="s">
        <v>34</v>
      </c>
      <c r="F13" s="37"/>
      <c r="G13" s="37"/>
      <c r="H13" s="37"/>
      <c r="I13" s="105" t="s">
        <v>35</v>
      </c>
      <c r="J13" s="29" t="s">
        <v>32</v>
      </c>
      <c r="K13" s="40"/>
    </row>
    <row r="14" spans="1:70" s="1" customFormat="1" ht="6.9" customHeight="1">
      <c r="B14" s="36"/>
      <c r="C14" s="37"/>
      <c r="D14" s="37"/>
      <c r="E14" s="37"/>
      <c r="F14" s="37"/>
      <c r="G14" s="37"/>
      <c r="H14" s="37"/>
      <c r="I14" s="104"/>
      <c r="J14" s="37"/>
      <c r="K14" s="40"/>
    </row>
    <row r="15" spans="1:70" s="1" customFormat="1" ht="14.4" customHeight="1">
      <c r="B15" s="36"/>
      <c r="C15" s="37"/>
      <c r="D15" s="31" t="s">
        <v>36</v>
      </c>
      <c r="E15" s="37"/>
      <c r="F15" s="37"/>
      <c r="G15" s="37"/>
      <c r="H15" s="37"/>
      <c r="I15" s="105" t="s">
        <v>31</v>
      </c>
      <c r="J15" s="29" t="str">
        <f>IF('Rekapitulace stavby'!AN13="Vyplň údaj","",IF('Rekapitulace stavby'!AN13="","",'Rekapitulace stavby'!AN13))</f>
        <v/>
      </c>
      <c r="K15" s="40"/>
    </row>
    <row r="16" spans="1:70" s="1" customFormat="1" ht="18" customHeight="1">
      <c r="B16" s="36"/>
      <c r="C16" s="37"/>
      <c r="D16" s="37"/>
      <c r="E16" s="29" t="str">
        <f>IF('Rekapitulace stavby'!E14="Vyplň údaj","",IF('Rekapitulace stavby'!E14="","",'Rekapitulace stavby'!E14))</f>
        <v/>
      </c>
      <c r="F16" s="37"/>
      <c r="G16" s="37"/>
      <c r="H16" s="37"/>
      <c r="I16" s="105" t="s">
        <v>35</v>
      </c>
      <c r="J16" s="29" t="str">
        <f>IF('Rekapitulace stavby'!AN14="Vyplň údaj","",IF('Rekapitulace stavby'!AN14="","",'Rekapitulace stavby'!AN14))</f>
        <v/>
      </c>
      <c r="K16" s="40"/>
    </row>
    <row r="17" spans="2:11" s="1" customFormat="1" ht="6.9" customHeight="1">
      <c r="B17" s="36"/>
      <c r="C17" s="37"/>
      <c r="D17" s="37"/>
      <c r="E17" s="37"/>
      <c r="F17" s="37"/>
      <c r="G17" s="37"/>
      <c r="H17" s="37"/>
      <c r="I17" s="104"/>
      <c r="J17" s="37"/>
      <c r="K17" s="40"/>
    </row>
    <row r="18" spans="2:11" s="1" customFormat="1" ht="14.4" customHeight="1">
      <c r="B18" s="36"/>
      <c r="C18" s="37"/>
      <c r="D18" s="31" t="s">
        <v>38</v>
      </c>
      <c r="E18" s="37"/>
      <c r="F18" s="37"/>
      <c r="G18" s="37"/>
      <c r="H18" s="37"/>
      <c r="I18" s="105" t="s">
        <v>31</v>
      </c>
      <c r="J18" s="29" t="s">
        <v>32</v>
      </c>
      <c r="K18" s="40"/>
    </row>
    <row r="19" spans="2:11" s="1" customFormat="1" ht="18" customHeight="1">
      <c r="B19" s="36"/>
      <c r="C19" s="37"/>
      <c r="D19" s="37"/>
      <c r="E19" s="29" t="s">
        <v>39</v>
      </c>
      <c r="F19" s="37"/>
      <c r="G19" s="37"/>
      <c r="H19" s="37"/>
      <c r="I19" s="105" t="s">
        <v>35</v>
      </c>
      <c r="J19" s="29" t="s">
        <v>32</v>
      </c>
      <c r="K19" s="40"/>
    </row>
    <row r="20" spans="2:11" s="1" customFormat="1" ht="6.9" customHeight="1">
      <c r="B20" s="36"/>
      <c r="C20" s="37"/>
      <c r="D20" s="37"/>
      <c r="E20" s="37"/>
      <c r="F20" s="37"/>
      <c r="G20" s="37"/>
      <c r="H20" s="37"/>
      <c r="I20" s="104"/>
      <c r="J20" s="37"/>
      <c r="K20" s="40"/>
    </row>
    <row r="21" spans="2:11" s="1" customFormat="1" ht="14.4" customHeight="1">
      <c r="B21" s="36"/>
      <c r="C21" s="37"/>
      <c r="D21" s="31" t="s">
        <v>41</v>
      </c>
      <c r="E21" s="37"/>
      <c r="F21" s="37"/>
      <c r="G21" s="37"/>
      <c r="H21" s="37"/>
      <c r="I21" s="104"/>
      <c r="J21" s="37"/>
      <c r="K21" s="40"/>
    </row>
    <row r="22" spans="2:11" s="6" customFormat="1" ht="20.399999999999999" customHeight="1">
      <c r="B22" s="108"/>
      <c r="C22" s="109"/>
      <c r="D22" s="109"/>
      <c r="E22" s="271" t="s">
        <v>32</v>
      </c>
      <c r="F22" s="303"/>
      <c r="G22" s="303"/>
      <c r="H22" s="303"/>
      <c r="I22" s="110"/>
      <c r="J22" s="109"/>
      <c r="K22" s="111"/>
    </row>
    <row r="23" spans="2:11" s="1" customFormat="1" ht="6.9" customHeight="1">
      <c r="B23" s="36"/>
      <c r="C23" s="37"/>
      <c r="D23" s="37"/>
      <c r="E23" s="37"/>
      <c r="F23" s="37"/>
      <c r="G23" s="37"/>
      <c r="H23" s="37"/>
      <c r="I23" s="104"/>
      <c r="J23" s="37"/>
      <c r="K23" s="40"/>
    </row>
    <row r="24" spans="2:11" s="1" customFormat="1" ht="6.9" customHeight="1">
      <c r="B24" s="36"/>
      <c r="C24" s="37"/>
      <c r="D24" s="81"/>
      <c r="E24" s="81"/>
      <c r="F24" s="81"/>
      <c r="G24" s="81"/>
      <c r="H24" s="81"/>
      <c r="I24" s="112"/>
      <c r="J24" s="81"/>
      <c r="K24" s="113"/>
    </row>
    <row r="25" spans="2:11" s="1" customFormat="1" ht="25.35" customHeight="1">
      <c r="B25" s="36"/>
      <c r="C25" s="37"/>
      <c r="D25" s="114" t="s">
        <v>42</v>
      </c>
      <c r="E25" s="37"/>
      <c r="F25" s="37"/>
      <c r="G25" s="37"/>
      <c r="H25" s="37"/>
      <c r="I25" s="104"/>
      <c r="J25" s="115">
        <f>ROUND(J96,2)</f>
        <v>0</v>
      </c>
      <c r="K25" s="40"/>
    </row>
    <row r="26" spans="2:11" s="1" customFormat="1" ht="6.9" customHeight="1">
      <c r="B26" s="36"/>
      <c r="C26" s="37"/>
      <c r="D26" s="81"/>
      <c r="E26" s="81"/>
      <c r="F26" s="81"/>
      <c r="G26" s="81"/>
      <c r="H26" s="81"/>
      <c r="I26" s="112"/>
      <c r="J26" s="81"/>
      <c r="K26" s="113"/>
    </row>
    <row r="27" spans="2:11" s="1" customFormat="1" ht="14.4" customHeight="1">
      <c r="B27" s="36"/>
      <c r="C27" s="37"/>
      <c r="D27" s="37"/>
      <c r="E27" s="37"/>
      <c r="F27" s="41" t="s">
        <v>44</v>
      </c>
      <c r="G27" s="37"/>
      <c r="H27" s="37"/>
      <c r="I27" s="116" t="s">
        <v>43</v>
      </c>
      <c r="J27" s="41" t="s">
        <v>45</v>
      </c>
      <c r="K27" s="40"/>
    </row>
    <row r="28" spans="2:11" s="1" customFormat="1" ht="14.4" customHeight="1">
      <c r="B28" s="36"/>
      <c r="C28" s="37"/>
      <c r="D28" s="44" t="s">
        <v>46</v>
      </c>
      <c r="E28" s="44" t="s">
        <v>47</v>
      </c>
      <c r="F28" s="117">
        <f>ROUND(SUM(BE96:BE469), 2)</f>
        <v>0</v>
      </c>
      <c r="G28" s="37"/>
      <c r="H28" s="37"/>
      <c r="I28" s="118">
        <v>0.21</v>
      </c>
      <c r="J28" s="117">
        <f>ROUND(ROUND((SUM(BE96:BE469)), 2)*I28, 2)</f>
        <v>0</v>
      </c>
      <c r="K28" s="40"/>
    </row>
    <row r="29" spans="2:11" s="1" customFormat="1" ht="14.4" customHeight="1">
      <c r="B29" s="36"/>
      <c r="C29" s="37"/>
      <c r="D29" s="37"/>
      <c r="E29" s="44" t="s">
        <v>48</v>
      </c>
      <c r="F29" s="117">
        <f>ROUND(SUM(BF96:BF469), 2)</f>
        <v>0</v>
      </c>
      <c r="G29" s="37"/>
      <c r="H29" s="37"/>
      <c r="I29" s="118">
        <v>0.15</v>
      </c>
      <c r="J29" s="117">
        <f>ROUND(ROUND((SUM(BF96:BF469)), 2)*I29, 2)</f>
        <v>0</v>
      </c>
      <c r="K29" s="40"/>
    </row>
    <row r="30" spans="2:11" s="1" customFormat="1" ht="14.4" hidden="1" customHeight="1">
      <c r="B30" s="36"/>
      <c r="C30" s="37"/>
      <c r="D30" s="37"/>
      <c r="E30" s="44" t="s">
        <v>49</v>
      </c>
      <c r="F30" s="117">
        <f>ROUND(SUM(BG96:BG469), 2)</f>
        <v>0</v>
      </c>
      <c r="G30" s="37"/>
      <c r="H30" s="37"/>
      <c r="I30" s="118">
        <v>0.21</v>
      </c>
      <c r="J30" s="117">
        <v>0</v>
      </c>
      <c r="K30" s="40"/>
    </row>
    <row r="31" spans="2:11" s="1" customFormat="1" ht="14.4" hidden="1" customHeight="1">
      <c r="B31" s="36"/>
      <c r="C31" s="37"/>
      <c r="D31" s="37"/>
      <c r="E31" s="44" t="s">
        <v>50</v>
      </c>
      <c r="F31" s="117">
        <f>ROUND(SUM(BH96:BH469), 2)</f>
        <v>0</v>
      </c>
      <c r="G31" s="37"/>
      <c r="H31" s="37"/>
      <c r="I31" s="118">
        <v>0.15</v>
      </c>
      <c r="J31" s="117">
        <v>0</v>
      </c>
      <c r="K31" s="40"/>
    </row>
    <row r="32" spans="2:11" s="1" customFormat="1" ht="14.4" hidden="1" customHeight="1">
      <c r="B32" s="36"/>
      <c r="C32" s="37"/>
      <c r="D32" s="37"/>
      <c r="E32" s="44" t="s">
        <v>51</v>
      </c>
      <c r="F32" s="117">
        <f>ROUND(SUM(BI96:BI469), 2)</f>
        <v>0</v>
      </c>
      <c r="G32" s="37"/>
      <c r="H32" s="37"/>
      <c r="I32" s="118">
        <v>0</v>
      </c>
      <c r="J32" s="117">
        <v>0</v>
      </c>
      <c r="K32" s="40"/>
    </row>
    <row r="33" spans="2:11" s="1" customFormat="1" ht="6.9" customHeight="1">
      <c r="B33" s="36"/>
      <c r="C33" s="37"/>
      <c r="D33" s="37"/>
      <c r="E33" s="37"/>
      <c r="F33" s="37"/>
      <c r="G33" s="37"/>
      <c r="H33" s="37"/>
      <c r="I33" s="104"/>
      <c r="J33" s="37"/>
      <c r="K33" s="40"/>
    </row>
    <row r="34" spans="2:11" s="1" customFormat="1" ht="25.35" customHeight="1">
      <c r="B34" s="36"/>
      <c r="C34" s="119"/>
      <c r="D34" s="120" t="s">
        <v>52</v>
      </c>
      <c r="E34" s="75"/>
      <c r="F34" s="75"/>
      <c r="G34" s="121" t="s">
        <v>53</v>
      </c>
      <c r="H34" s="122" t="s">
        <v>54</v>
      </c>
      <c r="I34" s="123"/>
      <c r="J34" s="124">
        <f>SUM(J25:J32)</f>
        <v>0</v>
      </c>
      <c r="K34" s="125"/>
    </row>
    <row r="35" spans="2:11" s="1" customFormat="1" ht="14.4" customHeight="1">
      <c r="B35" s="51"/>
      <c r="C35" s="52"/>
      <c r="D35" s="52"/>
      <c r="E35" s="52"/>
      <c r="F35" s="52"/>
      <c r="G35" s="52"/>
      <c r="H35" s="52"/>
      <c r="I35" s="126"/>
      <c r="J35" s="52"/>
      <c r="K35" s="53"/>
    </row>
    <row r="39" spans="2:11" s="1" customFormat="1" ht="6.9" customHeight="1">
      <c r="B39" s="127"/>
      <c r="C39" s="128"/>
      <c r="D39" s="128"/>
      <c r="E39" s="128"/>
      <c r="F39" s="128"/>
      <c r="G39" s="128"/>
      <c r="H39" s="128"/>
      <c r="I39" s="129"/>
      <c r="J39" s="128"/>
      <c r="K39" s="130"/>
    </row>
    <row r="40" spans="2:11" s="1" customFormat="1" ht="36.9" customHeight="1">
      <c r="B40" s="36"/>
      <c r="C40" s="24" t="s">
        <v>83</v>
      </c>
      <c r="D40" s="37"/>
      <c r="E40" s="37"/>
      <c r="F40" s="37"/>
      <c r="G40" s="37"/>
      <c r="H40" s="37"/>
      <c r="I40" s="104"/>
      <c r="J40" s="37"/>
      <c r="K40" s="40"/>
    </row>
    <row r="41" spans="2:11" s="1" customFormat="1" ht="6.9" customHeight="1">
      <c r="B41" s="36"/>
      <c r="C41" s="37"/>
      <c r="D41" s="37"/>
      <c r="E41" s="37"/>
      <c r="F41" s="37"/>
      <c r="G41" s="37"/>
      <c r="H41" s="37"/>
      <c r="I41" s="104"/>
      <c r="J41" s="37"/>
      <c r="K41" s="40"/>
    </row>
    <row r="42" spans="2:11" s="1" customFormat="1" ht="14.4" customHeight="1">
      <c r="B42" s="36"/>
      <c r="C42" s="31" t="s">
        <v>17</v>
      </c>
      <c r="D42" s="37"/>
      <c r="E42" s="37"/>
      <c r="F42" s="37"/>
      <c r="G42" s="37"/>
      <c r="H42" s="37"/>
      <c r="I42" s="104"/>
      <c r="J42" s="37"/>
      <c r="K42" s="40"/>
    </row>
    <row r="43" spans="2:11" s="1" customFormat="1" ht="22.2" customHeight="1">
      <c r="B43" s="36"/>
      <c r="C43" s="37"/>
      <c r="D43" s="37"/>
      <c r="E43" s="302" t="str">
        <f>E7</f>
        <v>Stavební úprava bytu,Rumiště 11, byt č.4</v>
      </c>
      <c r="F43" s="275"/>
      <c r="G43" s="275"/>
      <c r="H43" s="275"/>
      <c r="I43" s="104"/>
      <c r="J43" s="37"/>
      <c r="K43" s="40"/>
    </row>
    <row r="44" spans="2:11" s="1" customFormat="1" ht="6.9" customHeight="1">
      <c r="B44" s="36"/>
      <c r="C44" s="37"/>
      <c r="D44" s="37"/>
      <c r="E44" s="37"/>
      <c r="F44" s="37"/>
      <c r="G44" s="37"/>
      <c r="H44" s="37"/>
      <c r="I44" s="104"/>
      <c r="J44" s="37"/>
      <c r="K44" s="40"/>
    </row>
    <row r="45" spans="2:11" s="1" customFormat="1" ht="18" customHeight="1">
      <c r="B45" s="36"/>
      <c r="C45" s="31" t="s">
        <v>22</v>
      </c>
      <c r="D45" s="37"/>
      <c r="E45" s="37"/>
      <c r="F45" s="29" t="str">
        <f>F10</f>
        <v>Brno střed</v>
      </c>
      <c r="G45" s="37"/>
      <c r="H45" s="37"/>
      <c r="I45" s="105" t="s">
        <v>24</v>
      </c>
      <c r="J45" s="106" t="str">
        <f>IF(J10="","",J10)</f>
        <v>11. 9. 2016</v>
      </c>
      <c r="K45" s="40"/>
    </row>
    <row r="46" spans="2:11" s="1" customFormat="1" ht="6.9" customHeight="1">
      <c r="B46" s="36"/>
      <c r="C46" s="37"/>
      <c r="D46" s="37"/>
      <c r="E46" s="37"/>
      <c r="F46" s="37"/>
      <c r="G46" s="37"/>
      <c r="H46" s="37"/>
      <c r="I46" s="104"/>
      <c r="J46" s="37"/>
      <c r="K46" s="40"/>
    </row>
    <row r="47" spans="2:11" s="1" customFormat="1" ht="13.2">
      <c r="B47" s="36"/>
      <c r="C47" s="31" t="s">
        <v>30</v>
      </c>
      <c r="D47" s="37"/>
      <c r="E47" s="37"/>
      <c r="F47" s="29" t="str">
        <f>E13</f>
        <v>Statutární město Brno,Dominikánská 2</v>
      </c>
      <c r="G47" s="37"/>
      <c r="H47" s="37"/>
      <c r="I47" s="105" t="s">
        <v>38</v>
      </c>
      <c r="J47" s="29" t="str">
        <f>E19</f>
        <v>Architektura a interier Šimůnek a Partners</v>
      </c>
      <c r="K47" s="40"/>
    </row>
    <row r="48" spans="2:11" s="1" customFormat="1" ht="14.4" customHeight="1">
      <c r="B48" s="36"/>
      <c r="C48" s="31" t="s">
        <v>36</v>
      </c>
      <c r="D48" s="37"/>
      <c r="E48" s="37"/>
      <c r="F48" s="29" t="str">
        <f>IF(E16="","",E16)</f>
        <v/>
      </c>
      <c r="G48" s="37"/>
      <c r="H48" s="37"/>
      <c r="I48" s="104"/>
      <c r="J48" s="37"/>
      <c r="K48" s="40"/>
    </row>
    <row r="49" spans="2:47" s="1" customFormat="1" ht="10.35" customHeight="1">
      <c r="B49" s="36"/>
      <c r="C49" s="37"/>
      <c r="D49" s="37"/>
      <c r="E49" s="37"/>
      <c r="F49" s="37"/>
      <c r="G49" s="37"/>
      <c r="H49" s="37"/>
      <c r="I49" s="104"/>
      <c r="J49" s="37"/>
      <c r="K49" s="40"/>
    </row>
    <row r="50" spans="2:47" s="1" customFormat="1" ht="29.25" customHeight="1">
      <c r="B50" s="36"/>
      <c r="C50" s="131" t="s">
        <v>84</v>
      </c>
      <c r="D50" s="119"/>
      <c r="E50" s="119"/>
      <c r="F50" s="119"/>
      <c r="G50" s="119"/>
      <c r="H50" s="119"/>
      <c r="I50" s="132"/>
      <c r="J50" s="133" t="s">
        <v>85</v>
      </c>
      <c r="K50" s="134"/>
    </row>
    <row r="51" spans="2:47" s="1" customFormat="1" ht="10.35" customHeight="1">
      <c r="B51" s="36"/>
      <c r="C51" s="37"/>
      <c r="D51" s="37"/>
      <c r="E51" s="37"/>
      <c r="F51" s="37"/>
      <c r="G51" s="37"/>
      <c r="H51" s="37"/>
      <c r="I51" s="104"/>
      <c r="J51" s="37"/>
      <c r="K51" s="40"/>
    </row>
    <row r="52" spans="2:47" s="1" customFormat="1" ht="29.25" customHeight="1">
      <c r="B52" s="36"/>
      <c r="C52" s="135" t="s">
        <v>86</v>
      </c>
      <c r="D52" s="37"/>
      <c r="E52" s="37"/>
      <c r="F52" s="37"/>
      <c r="G52" s="37"/>
      <c r="H52" s="37"/>
      <c r="I52" s="104"/>
      <c r="J52" s="115">
        <f>J96</f>
        <v>0</v>
      </c>
      <c r="K52" s="40"/>
      <c r="AU52" s="18" t="s">
        <v>87</v>
      </c>
    </row>
    <row r="53" spans="2:47" s="7" customFormat="1" ht="24.9" customHeight="1">
      <c r="B53" s="136"/>
      <c r="C53" s="137"/>
      <c r="D53" s="138" t="s">
        <v>88</v>
      </c>
      <c r="E53" s="139"/>
      <c r="F53" s="139"/>
      <c r="G53" s="139"/>
      <c r="H53" s="139"/>
      <c r="I53" s="140"/>
      <c r="J53" s="141">
        <f>J97</f>
        <v>0</v>
      </c>
      <c r="K53" s="142"/>
    </row>
    <row r="54" spans="2:47" s="8" customFormat="1" ht="19.95" customHeight="1">
      <c r="B54" s="143"/>
      <c r="C54" s="144"/>
      <c r="D54" s="145" t="s">
        <v>89</v>
      </c>
      <c r="E54" s="146"/>
      <c r="F54" s="146"/>
      <c r="G54" s="146"/>
      <c r="H54" s="146"/>
      <c r="I54" s="147"/>
      <c r="J54" s="148">
        <f>J98</f>
        <v>0</v>
      </c>
      <c r="K54" s="149"/>
    </row>
    <row r="55" spans="2:47" s="8" customFormat="1" ht="19.95" customHeight="1">
      <c r="B55" s="143"/>
      <c r="C55" s="144"/>
      <c r="D55" s="145" t="s">
        <v>90</v>
      </c>
      <c r="E55" s="146"/>
      <c r="F55" s="146"/>
      <c r="G55" s="146"/>
      <c r="H55" s="146"/>
      <c r="I55" s="147"/>
      <c r="J55" s="148">
        <f>J104</f>
        <v>0</v>
      </c>
      <c r="K55" s="149"/>
    </row>
    <row r="56" spans="2:47" s="8" customFormat="1" ht="19.95" customHeight="1">
      <c r="B56" s="143"/>
      <c r="C56" s="144"/>
      <c r="D56" s="145" t="s">
        <v>91</v>
      </c>
      <c r="E56" s="146"/>
      <c r="F56" s="146"/>
      <c r="G56" s="146"/>
      <c r="H56" s="146"/>
      <c r="I56" s="147"/>
      <c r="J56" s="148">
        <f>J162</f>
        <v>0</v>
      </c>
      <c r="K56" s="149"/>
    </row>
    <row r="57" spans="2:47" s="8" customFormat="1" ht="14.85" customHeight="1">
      <c r="B57" s="143"/>
      <c r="C57" s="144"/>
      <c r="D57" s="145" t="s">
        <v>92</v>
      </c>
      <c r="E57" s="146"/>
      <c r="F57" s="146"/>
      <c r="G57" s="146"/>
      <c r="H57" s="146"/>
      <c r="I57" s="147"/>
      <c r="J57" s="148">
        <f>J163</f>
        <v>0</v>
      </c>
      <c r="K57" s="149"/>
    </row>
    <row r="58" spans="2:47" s="8" customFormat="1" ht="14.85" customHeight="1">
      <c r="B58" s="143"/>
      <c r="C58" s="144"/>
      <c r="D58" s="145" t="s">
        <v>93</v>
      </c>
      <c r="E58" s="146"/>
      <c r="F58" s="146"/>
      <c r="G58" s="146"/>
      <c r="H58" s="146"/>
      <c r="I58" s="147"/>
      <c r="J58" s="148">
        <f>J170</f>
        <v>0</v>
      </c>
      <c r="K58" s="149"/>
    </row>
    <row r="59" spans="2:47" s="8" customFormat="1" ht="14.85" customHeight="1">
      <c r="B59" s="143"/>
      <c r="C59" s="144"/>
      <c r="D59" s="145" t="s">
        <v>94</v>
      </c>
      <c r="E59" s="146"/>
      <c r="F59" s="146"/>
      <c r="G59" s="146"/>
      <c r="H59" s="146"/>
      <c r="I59" s="147"/>
      <c r="J59" s="148">
        <f>J180</f>
        <v>0</v>
      </c>
      <c r="K59" s="149"/>
    </row>
    <row r="60" spans="2:47" s="8" customFormat="1" ht="19.95" customHeight="1">
      <c r="B60" s="143"/>
      <c r="C60" s="144"/>
      <c r="D60" s="145" t="s">
        <v>95</v>
      </c>
      <c r="E60" s="146"/>
      <c r="F60" s="146"/>
      <c r="G60" s="146"/>
      <c r="H60" s="146"/>
      <c r="I60" s="147"/>
      <c r="J60" s="148">
        <f>J235</f>
        <v>0</v>
      </c>
      <c r="K60" s="149"/>
    </row>
    <row r="61" spans="2:47" s="7" customFormat="1" ht="24.9" customHeight="1">
      <c r="B61" s="136"/>
      <c r="C61" s="137"/>
      <c r="D61" s="138" t="s">
        <v>96</v>
      </c>
      <c r="E61" s="139"/>
      <c r="F61" s="139"/>
      <c r="G61" s="139"/>
      <c r="H61" s="139"/>
      <c r="I61" s="140"/>
      <c r="J61" s="141">
        <f>J238</f>
        <v>0</v>
      </c>
      <c r="K61" s="142"/>
    </row>
    <row r="62" spans="2:47" s="8" customFormat="1" ht="19.95" customHeight="1">
      <c r="B62" s="143"/>
      <c r="C62" s="144"/>
      <c r="D62" s="145" t="s">
        <v>97</v>
      </c>
      <c r="E62" s="146"/>
      <c r="F62" s="146"/>
      <c r="G62" s="146"/>
      <c r="H62" s="146"/>
      <c r="I62" s="147"/>
      <c r="J62" s="148">
        <f>J239</f>
        <v>0</v>
      </c>
      <c r="K62" s="149"/>
    </row>
    <row r="63" spans="2:47" s="8" customFormat="1" ht="19.95" customHeight="1">
      <c r="B63" s="143"/>
      <c r="C63" s="144"/>
      <c r="D63" s="145" t="s">
        <v>98</v>
      </c>
      <c r="E63" s="146"/>
      <c r="F63" s="146"/>
      <c r="G63" s="146"/>
      <c r="H63" s="146"/>
      <c r="I63" s="147"/>
      <c r="J63" s="148">
        <f>J258</f>
        <v>0</v>
      </c>
      <c r="K63" s="149"/>
    </row>
    <row r="64" spans="2:47" s="8" customFormat="1" ht="19.95" customHeight="1">
      <c r="B64" s="143"/>
      <c r="C64" s="144"/>
      <c r="D64" s="145" t="s">
        <v>99</v>
      </c>
      <c r="E64" s="146"/>
      <c r="F64" s="146"/>
      <c r="G64" s="146"/>
      <c r="H64" s="146"/>
      <c r="I64" s="147"/>
      <c r="J64" s="148">
        <f>J260</f>
        <v>0</v>
      </c>
      <c r="K64" s="149"/>
    </row>
    <row r="65" spans="2:11" s="8" customFormat="1" ht="19.95" customHeight="1">
      <c r="B65" s="143"/>
      <c r="C65" s="144"/>
      <c r="D65" s="145" t="s">
        <v>100</v>
      </c>
      <c r="E65" s="146"/>
      <c r="F65" s="146"/>
      <c r="G65" s="146"/>
      <c r="H65" s="146"/>
      <c r="I65" s="147"/>
      <c r="J65" s="148">
        <f>J262</f>
        <v>0</v>
      </c>
      <c r="K65" s="149"/>
    </row>
    <row r="66" spans="2:11" s="8" customFormat="1" ht="19.95" customHeight="1">
      <c r="B66" s="143"/>
      <c r="C66" s="144"/>
      <c r="D66" s="145" t="s">
        <v>101</v>
      </c>
      <c r="E66" s="146"/>
      <c r="F66" s="146"/>
      <c r="G66" s="146"/>
      <c r="H66" s="146"/>
      <c r="I66" s="147"/>
      <c r="J66" s="148">
        <f>J264</f>
        <v>0</v>
      </c>
      <c r="K66" s="149"/>
    </row>
    <row r="67" spans="2:11" s="8" customFormat="1" ht="19.95" customHeight="1">
      <c r="B67" s="143"/>
      <c r="C67" s="144"/>
      <c r="D67" s="145" t="s">
        <v>102</v>
      </c>
      <c r="E67" s="146"/>
      <c r="F67" s="146"/>
      <c r="G67" s="146"/>
      <c r="H67" s="146"/>
      <c r="I67" s="147"/>
      <c r="J67" s="148">
        <f>J266</f>
        <v>0</v>
      </c>
      <c r="K67" s="149"/>
    </row>
    <row r="68" spans="2:11" s="8" customFormat="1" ht="19.95" customHeight="1">
      <c r="B68" s="143"/>
      <c r="C68" s="144"/>
      <c r="D68" s="145" t="s">
        <v>103</v>
      </c>
      <c r="E68" s="146"/>
      <c r="F68" s="146"/>
      <c r="G68" s="146"/>
      <c r="H68" s="146"/>
      <c r="I68" s="147"/>
      <c r="J68" s="148">
        <f>J272</f>
        <v>0</v>
      </c>
      <c r="K68" s="149"/>
    </row>
    <row r="69" spans="2:11" s="8" customFormat="1" ht="19.95" customHeight="1">
      <c r="B69" s="143"/>
      <c r="C69" s="144"/>
      <c r="D69" s="145" t="s">
        <v>104</v>
      </c>
      <c r="E69" s="146"/>
      <c r="F69" s="146"/>
      <c r="G69" s="146"/>
      <c r="H69" s="146"/>
      <c r="I69" s="147"/>
      <c r="J69" s="148">
        <f>J290</f>
        <v>0</v>
      </c>
      <c r="K69" s="149"/>
    </row>
    <row r="70" spans="2:11" s="8" customFormat="1" ht="19.95" customHeight="1">
      <c r="B70" s="143"/>
      <c r="C70" s="144"/>
      <c r="D70" s="145" t="s">
        <v>105</v>
      </c>
      <c r="E70" s="146"/>
      <c r="F70" s="146"/>
      <c r="G70" s="146"/>
      <c r="H70" s="146"/>
      <c r="I70" s="147"/>
      <c r="J70" s="148">
        <f>J325</f>
        <v>0</v>
      </c>
      <c r="K70" s="149"/>
    </row>
    <row r="71" spans="2:11" s="8" customFormat="1" ht="19.95" customHeight="1">
      <c r="B71" s="143"/>
      <c r="C71" s="144"/>
      <c r="D71" s="145" t="s">
        <v>106</v>
      </c>
      <c r="E71" s="146"/>
      <c r="F71" s="146"/>
      <c r="G71" s="146"/>
      <c r="H71" s="146"/>
      <c r="I71" s="147"/>
      <c r="J71" s="148">
        <f>J351</f>
        <v>0</v>
      </c>
      <c r="K71" s="149"/>
    </row>
    <row r="72" spans="2:11" s="8" customFormat="1" ht="19.95" customHeight="1">
      <c r="B72" s="143"/>
      <c r="C72" s="144"/>
      <c r="D72" s="145" t="s">
        <v>107</v>
      </c>
      <c r="E72" s="146"/>
      <c r="F72" s="146"/>
      <c r="G72" s="146"/>
      <c r="H72" s="146"/>
      <c r="I72" s="147"/>
      <c r="J72" s="148">
        <f>J364</f>
        <v>0</v>
      </c>
      <c r="K72" s="149"/>
    </row>
    <row r="73" spans="2:11" s="8" customFormat="1" ht="19.95" customHeight="1">
      <c r="B73" s="143"/>
      <c r="C73" s="144"/>
      <c r="D73" s="145" t="s">
        <v>108</v>
      </c>
      <c r="E73" s="146"/>
      <c r="F73" s="146"/>
      <c r="G73" s="146"/>
      <c r="H73" s="146"/>
      <c r="I73" s="147"/>
      <c r="J73" s="148">
        <f>J375</f>
        <v>0</v>
      </c>
      <c r="K73" s="149"/>
    </row>
    <row r="74" spans="2:11" s="8" customFormat="1" ht="19.95" customHeight="1">
      <c r="B74" s="143"/>
      <c r="C74" s="144"/>
      <c r="D74" s="145" t="s">
        <v>109</v>
      </c>
      <c r="E74" s="146"/>
      <c r="F74" s="146"/>
      <c r="G74" s="146"/>
      <c r="H74" s="146"/>
      <c r="I74" s="147"/>
      <c r="J74" s="148">
        <f>J399</f>
        <v>0</v>
      </c>
      <c r="K74" s="149"/>
    </row>
    <row r="75" spans="2:11" s="8" customFormat="1" ht="19.95" customHeight="1">
      <c r="B75" s="143"/>
      <c r="C75" s="144"/>
      <c r="D75" s="145" t="s">
        <v>110</v>
      </c>
      <c r="E75" s="146"/>
      <c r="F75" s="146"/>
      <c r="G75" s="146"/>
      <c r="H75" s="146"/>
      <c r="I75" s="147"/>
      <c r="J75" s="148">
        <f>J437</f>
        <v>0</v>
      </c>
      <c r="K75" s="149"/>
    </row>
    <row r="76" spans="2:11" s="7" customFormat="1" ht="24.9" customHeight="1">
      <c r="B76" s="136"/>
      <c r="C76" s="137"/>
      <c r="D76" s="138" t="s">
        <v>111</v>
      </c>
      <c r="E76" s="139"/>
      <c r="F76" s="139"/>
      <c r="G76" s="139"/>
      <c r="H76" s="139"/>
      <c r="I76" s="140"/>
      <c r="J76" s="141">
        <f>J465</f>
        <v>0</v>
      </c>
      <c r="K76" s="142"/>
    </row>
    <row r="77" spans="2:11" s="8" customFormat="1" ht="19.95" customHeight="1">
      <c r="B77" s="143"/>
      <c r="C77" s="144"/>
      <c r="D77" s="145" t="s">
        <v>112</v>
      </c>
      <c r="E77" s="146"/>
      <c r="F77" s="146"/>
      <c r="G77" s="146"/>
      <c r="H77" s="146"/>
      <c r="I77" s="147"/>
      <c r="J77" s="148">
        <f>J466</f>
        <v>0</v>
      </c>
      <c r="K77" s="149"/>
    </row>
    <row r="78" spans="2:11" s="8" customFormat="1" ht="19.95" customHeight="1">
      <c r="B78" s="143"/>
      <c r="C78" s="144"/>
      <c r="D78" s="145" t="s">
        <v>113</v>
      </c>
      <c r="E78" s="146"/>
      <c r="F78" s="146"/>
      <c r="G78" s="146"/>
      <c r="H78" s="146"/>
      <c r="I78" s="147"/>
      <c r="J78" s="148">
        <f>J468</f>
        <v>0</v>
      </c>
      <c r="K78" s="149"/>
    </row>
    <row r="79" spans="2:11" s="1" customFormat="1" ht="21.75" customHeight="1">
      <c r="B79" s="36"/>
      <c r="C79" s="37"/>
      <c r="D79" s="37"/>
      <c r="E79" s="37"/>
      <c r="F79" s="37"/>
      <c r="G79" s="37"/>
      <c r="H79" s="37"/>
      <c r="I79" s="104"/>
      <c r="J79" s="37"/>
      <c r="K79" s="40"/>
    </row>
    <row r="80" spans="2:11" s="1" customFormat="1" ht="6.9" customHeight="1">
      <c r="B80" s="51"/>
      <c r="C80" s="52"/>
      <c r="D80" s="52"/>
      <c r="E80" s="52"/>
      <c r="F80" s="52"/>
      <c r="G80" s="52"/>
      <c r="H80" s="52"/>
      <c r="I80" s="126"/>
      <c r="J80" s="52"/>
      <c r="K80" s="53"/>
    </row>
    <row r="84" spans="2:63" s="1" customFormat="1" ht="6.9" customHeight="1">
      <c r="B84" s="54"/>
      <c r="C84" s="55"/>
      <c r="D84" s="55"/>
      <c r="E84" s="55"/>
      <c r="F84" s="55"/>
      <c r="G84" s="55"/>
      <c r="H84" s="55"/>
      <c r="I84" s="129"/>
      <c r="J84" s="55"/>
      <c r="K84" s="55"/>
      <c r="L84" s="56"/>
    </row>
    <row r="85" spans="2:63" s="1" customFormat="1" ht="36.9" customHeight="1">
      <c r="B85" s="36"/>
      <c r="C85" s="57" t="s">
        <v>114</v>
      </c>
      <c r="D85" s="58"/>
      <c r="E85" s="58"/>
      <c r="F85" s="58"/>
      <c r="G85" s="58"/>
      <c r="H85" s="58"/>
      <c r="I85" s="150"/>
      <c r="J85" s="58"/>
      <c r="K85" s="58"/>
      <c r="L85" s="56"/>
    </row>
    <row r="86" spans="2:63" s="1" customFormat="1" ht="6.9" customHeight="1">
      <c r="B86" s="36"/>
      <c r="C86" s="58"/>
      <c r="D86" s="58"/>
      <c r="E86" s="58"/>
      <c r="F86" s="58"/>
      <c r="G86" s="58"/>
      <c r="H86" s="58"/>
      <c r="I86" s="150"/>
      <c r="J86" s="58"/>
      <c r="K86" s="58"/>
      <c r="L86" s="56"/>
    </row>
    <row r="87" spans="2:63" s="1" customFormat="1" ht="14.4" customHeight="1">
      <c r="B87" s="36"/>
      <c r="C87" s="60" t="s">
        <v>17</v>
      </c>
      <c r="D87" s="58"/>
      <c r="E87" s="58"/>
      <c r="F87" s="58"/>
      <c r="G87" s="58"/>
      <c r="H87" s="58"/>
      <c r="I87" s="150"/>
      <c r="J87" s="58"/>
      <c r="K87" s="58"/>
      <c r="L87" s="56"/>
    </row>
    <row r="88" spans="2:63" s="1" customFormat="1" ht="22.2" customHeight="1">
      <c r="B88" s="36"/>
      <c r="C88" s="58"/>
      <c r="D88" s="58"/>
      <c r="E88" s="283" t="str">
        <f>E7</f>
        <v>Stavební úprava bytu,Rumiště 11, byt č.4</v>
      </c>
      <c r="F88" s="286"/>
      <c r="G88" s="286"/>
      <c r="H88" s="286"/>
      <c r="I88" s="150"/>
      <c r="J88" s="58"/>
      <c r="K88" s="58"/>
      <c r="L88" s="56"/>
    </row>
    <row r="89" spans="2:63" s="1" customFormat="1" ht="6.9" customHeight="1">
      <c r="B89" s="36"/>
      <c r="C89" s="58"/>
      <c r="D89" s="58"/>
      <c r="E89" s="58"/>
      <c r="F89" s="58"/>
      <c r="G89" s="58"/>
      <c r="H89" s="58"/>
      <c r="I89" s="150"/>
      <c r="J89" s="58"/>
      <c r="K89" s="58"/>
      <c r="L89" s="56"/>
    </row>
    <row r="90" spans="2:63" s="1" customFormat="1" ht="18" customHeight="1">
      <c r="B90" s="36"/>
      <c r="C90" s="60" t="s">
        <v>22</v>
      </c>
      <c r="D90" s="58"/>
      <c r="E90" s="58"/>
      <c r="F90" s="151" t="str">
        <f>F10</f>
        <v>Brno střed</v>
      </c>
      <c r="G90" s="58"/>
      <c r="H90" s="58"/>
      <c r="I90" s="152" t="s">
        <v>24</v>
      </c>
      <c r="J90" s="68" t="str">
        <f>IF(J10="","",J10)</f>
        <v>11. 9. 2016</v>
      </c>
      <c r="K90" s="58"/>
      <c r="L90" s="56"/>
    </row>
    <row r="91" spans="2:63" s="1" customFormat="1" ht="6.9" customHeight="1">
      <c r="B91" s="36"/>
      <c r="C91" s="58"/>
      <c r="D91" s="58"/>
      <c r="E91" s="58"/>
      <c r="F91" s="58"/>
      <c r="G91" s="58"/>
      <c r="H91" s="58"/>
      <c r="I91" s="150"/>
      <c r="J91" s="58"/>
      <c r="K91" s="58"/>
      <c r="L91" s="56"/>
    </row>
    <row r="92" spans="2:63" s="1" customFormat="1" ht="13.2">
      <c r="B92" s="36"/>
      <c r="C92" s="60" t="s">
        <v>30</v>
      </c>
      <c r="D92" s="58"/>
      <c r="E92" s="58"/>
      <c r="F92" s="151" t="str">
        <f>E13</f>
        <v>Statutární město Brno,Dominikánská 2</v>
      </c>
      <c r="G92" s="58"/>
      <c r="H92" s="58"/>
      <c r="I92" s="152" t="s">
        <v>38</v>
      </c>
      <c r="J92" s="151" t="str">
        <f>E19</f>
        <v>Architektura a interier Šimůnek a Partners</v>
      </c>
      <c r="K92" s="58"/>
      <c r="L92" s="56"/>
    </row>
    <row r="93" spans="2:63" s="1" customFormat="1" ht="14.4" customHeight="1">
      <c r="B93" s="36"/>
      <c r="C93" s="60" t="s">
        <v>36</v>
      </c>
      <c r="D93" s="58"/>
      <c r="E93" s="58"/>
      <c r="F93" s="151" t="str">
        <f>IF(E16="","",E16)</f>
        <v/>
      </c>
      <c r="G93" s="58"/>
      <c r="H93" s="58"/>
      <c r="I93" s="150"/>
      <c r="J93" s="58"/>
      <c r="K93" s="58"/>
      <c r="L93" s="56"/>
    </row>
    <row r="94" spans="2:63" s="1" customFormat="1" ht="10.35" customHeight="1">
      <c r="B94" s="36"/>
      <c r="C94" s="58"/>
      <c r="D94" s="58"/>
      <c r="E94" s="58"/>
      <c r="F94" s="58"/>
      <c r="G94" s="58"/>
      <c r="H94" s="58"/>
      <c r="I94" s="150"/>
      <c r="J94" s="58"/>
      <c r="K94" s="58"/>
      <c r="L94" s="56"/>
    </row>
    <row r="95" spans="2:63" s="9" customFormat="1" ht="29.25" customHeight="1">
      <c r="B95" s="153"/>
      <c r="C95" s="154" t="s">
        <v>115</v>
      </c>
      <c r="D95" s="155" t="s">
        <v>61</v>
      </c>
      <c r="E95" s="155" t="s">
        <v>57</v>
      </c>
      <c r="F95" s="155" t="s">
        <v>116</v>
      </c>
      <c r="G95" s="155" t="s">
        <v>117</v>
      </c>
      <c r="H95" s="155" t="s">
        <v>118</v>
      </c>
      <c r="I95" s="156" t="s">
        <v>119</v>
      </c>
      <c r="J95" s="155" t="s">
        <v>85</v>
      </c>
      <c r="K95" s="157" t="s">
        <v>120</v>
      </c>
      <c r="L95" s="158"/>
      <c r="M95" s="77" t="s">
        <v>121</v>
      </c>
      <c r="N95" s="78" t="s">
        <v>46</v>
      </c>
      <c r="O95" s="78" t="s">
        <v>122</v>
      </c>
      <c r="P95" s="78" t="s">
        <v>123</v>
      </c>
      <c r="Q95" s="78" t="s">
        <v>124</v>
      </c>
      <c r="R95" s="78" t="s">
        <v>125</v>
      </c>
      <c r="S95" s="78" t="s">
        <v>126</v>
      </c>
      <c r="T95" s="79" t="s">
        <v>127</v>
      </c>
    </row>
    <row r="96" spans="2:63" s="1" customFormat="1" ht="29.25" customHeight="1">
      <c r="B96" s="36"/>
      <c r="C96" s="83" t="s">
        <v>86</v>
      </c>
      <c r="D96" s="58"/>
      <c r="E96" s="58"/>
      <c r="F96" s="58"/>
      <c r="G96" s="58"/>
      <c r="H96" s="58"/>
      <c r="I96" s="150"/>
      <c r="J96" s="159">
        <f>BK96</f>
        <v>0</v>
      </c>
      <c r="K96" s="58"/>
      <c r="L96" s="56"/>
      <c r="M96" s="80"/>
      <c r="N96" s="81"/>
      <c r="O96" s="81"/>
      <c r="P96" s="160">
        <f>P97+P238+P465</f>
        <v>0</v>
      </c>
      <c r="Q96" s="81"/>
      <c r="R96" s="160">
        <f>R97+R238+R465</f>
        <v>6.6532851899999992</v>
      </c>
      <c r="S96" s="81"/>
      <c r="T96" s="161">
        <f>T97+T238+T465</f>
        <v>5.2270544600000006</v>
      </c>
      <c r="AT96" s="18" t="s">
        <v>75</v>
      </c>
      <c r="AU96" s="18" t="s">
        <v>87</v>
      </c>
      <c r="BK96" s="162">
        <f>BK97+BK238+BK465</f>
        <v>0</v>
      </c>
    </row>
    <row r="97" spans="2:65" s="10" customFormat="1" ht="37.35" customHeight="1">
      <c r="B97" s="163"/>
      <c r="C97" s="164"/>
      <c r="D97" s="165" t="s">
        <v>75</v>
      </c>
      <c r="E97" s="166" t="s">
        <v>128</v>
      </c>
      <c r="F97" s="166" t="s">
        <v>129</v>
      </c>
      <c r="G97" s="164"/>
      <c r="H97" s="164"/>
      <c r="I97" s="167"/>
      <c r="J97" s="168">
        <f>BK97</f>
        <v>0</v>
      </c>
      <c r="K97" s="164"/>
      <c r="L97" s="169"/>
      <c r="M97" s="170"/>
      <c r="N97" s="171"/>
      <c r="O97" s="171"/>
      <c r="P97" s="172">
        <f>P98+P104+P162+P235</f>
        <v>0</v>
      </c>
      <c r="Q97" s="171"/>
      <c r="R97" s="172">
        <f>R98+R104+R162+R235</f>
        <v>5.6365538599999994</v>
      </c>
      <c r="S97" s="171"/>
      <c r="T97" s="173">
        <f>T98+T104+T162+T235</f>
        <v>4.3942690000000004</v>
      </c>
      <c r="AR97" s="174" t="s">
        <v>16</v>
      </c>
      <c r="AT97" s="175" t="s">
        <v>75</v>
      </c>
      <c r="AU97" s="175" t="s">
        <v>76</v>
      </c>
      <c r="AY97" s="174" t="s">
        <v>130</v>
      </c>
      <c r="BK97" s="176">
        <f>BK98+BK104+BK162+BK235</f>
        <v>0</v>
      </c>
    </row>
    <row r="98" spans="2:65" s="10" customFormat="1" ht="19.95" customHeight="1">
      <c r="B98" s="163"/>
      <c r="C98" s="164"/>
      <c r="D98" s="177" t="s">
        <v>75</v>
      </c>
      <c r="E98" s="178" t="s">
        <v>131</v>
      </c>
      <c r="F98" s="178" t="s">
        <v>132</v>
      </c>
      <c r="G98" s="164"/>
      <c r="H98" s="164"/>
      <c r="I98" s="167"/>
      <c r="J98" s="179">
        <f>BK98</f>
        <v>0</v>
      </c>
      <c r="K98" s="164"/>
      <c r="L98" s="169"/>
      <c r="M98" s="170"/>
      <c r="N98" s="171"/>
      <c r="O98" s="171"/>
      <c r="P98" s="172">
        <f>SUM(P99:P103)</f>
        <v>0</v>
      </c>
      <c r="Q98" s="171"/>
      <c r="R98" s="172">
        <f>SUM(R99:R103)</f>
        <v>0.20152259999999997</v>
      </c>
      <c r="S98" s="171"/>
      <c r="T98" s="173">
        <f>SUM(T99:T103)</f>
        <v>0</v>
      </c>
      <c r="AR98" s="174" t="s">
        <v>16</v>
      </c>
      <c r="AT98" s="175" t="s">
        <v>75</v>
      </c>
      <c r="AU98" s="175" t="s">
        <v>16</v>
      </c>
      <c r="AY98" s="174" t="s">
        <v>130</v>
      </c>
      <c r="BK98" s="176">
        <f>SUM(BK99:BK103)</f>
        <v>0</v>
      </c>
    </row>
    <row r="99" spans="2:65" s="1" customFormat="1" ht="28.8" customHeight="1">
      <c r="B99" s="36"/>
      <c r="C99" s="180" t="s">
        <v>16</v>
      </c>
      <c r="D99" s="180" t="s">
        <v>133</v>
      </c>
      <c r="E99" s="181" t="s">
        <v>134</v>
      </c>
      <c r="F99" s="182" t="s">
        <v>135</v>
      </c>
      <c r="G99" s="183" t="s">
        <v>136</v>
      </c>
      <c r="H99" s="184">
        <v>2.88</v>
      </c>
      <c r="I99" s="185"/>
      <c r="J99" s="186">
        <f>ROUND(I99*H99,2)</f>
        <v>0</v>
      </c>
      <c r="K99" s="182" t="s">
        <v>137</v>
      </c>
      <c r="L99" s="56"/>
      <c r="M99" s="187" t="s">
        <v>32</v>
      </c>
      <c r="N99" s="188" t="s">
        <v>48</v>
      </c>
      <c r="O99" s="37"/>
      <c r="P99" s="189">
        <f>O99*H99</f>
        <v>0</v>
      </c>
      <c r="Q99" s="189">
        <v>6.9819999999999993E-2</v>
      </c>
      <c r="R99" s="189">
        <f>Q99*H99</f>
        <v>0.20108159999999997</v>
      </c>
      <c r="S99" s="189">
        <v>0</v>
      </c>
      <c r="T99" s="190">
        <f>S99*H99</f>
        <v>0</v>
      </c>
      <c r="AR99" s="18" t="s">
        <v>138</v>
      </c>
      <c r="AT99" s="18" t="s">
        <v>133</v>
      </c>
      <c r="AU99" s="18" t="s">
        <v>139</v>
      </c>
      <c r="AY99" s="18" t="s">
        <v>130</v>
      </c>
      <c r="BE99" s="191">
        <f>IF(N99="základní",J99,0)</f>
        <v>0</v>
      </c>
      <c r="BF99" s="191">
        <f>IF(N99="snížená",J99,0)</f>
        <v>0</v>
      </c>
      <c r="BG99" s="191">
        <f>IF(N99="zákl. přenesená",J99,0)</f>
        <v>0</v>
      </c>
      <c r="BH99" s="191">
        <f>IF(N99="sníž. přenesená",J99,0)</f>
        <v>0</v>
      </c>
      <c r="BI99" s="191">
        <f>IF(N99="nulová",J99,0)</f>
        <v>0</v>
      </c>
      <c r="BJ99" s="18" t="s">
        <v>139</v>
      </c>
      <c r="BK99" s="191">
        <f>ROUND(I99*H99,2)</f>
        <v>0</v>
      </c>
      <c r="BL99" s="18" t="s">
        <v>138</v>
      </c>
      <c r="BM99" s="18" t="s">
        <v>140</v>
      </c>
    </row>
    <row r="100" spans="2:65" s="11" customFormat="1" ht="12">
      <c r="B100" s="192"/>
      <c r="C100" s="193"/>
      <c r="D100" s="194" t="s">
        <v>141</v>
      </c>
      <c r="E100" s="195" t="s">
        <v>32</v>
      </c>
      <c r="F100" s="196" t="s">
        <v>142</v>
      </c>
      <c r="G100" s="193"/>
      <c r="H100" s="197" t="s">
        <v>32</v>
      </c>
      <c r="I100" s="198"/>
      <c r="J100" s="193"/>
      <c r="K100" s="193"/>
      <c r="L100" s="199"/>
      <c r="M100" s="200"/>
      <c r="N100" s="201"/>
      <c r="O100" s="201"/>
      <c r="P100" s="201"/>
      <c r="Q100" s="201"/>
      <c r="R100" s="201"/>
      <c r="S100" s="201"/>
      <c r="T100" s="202"/>
      <c r="AT100" s="203" t="s">
        <v>141</v>
      </c>
      <c r="AU100" s="203" t="s">
        <v>139</v>
      </c>
      <c r="AV100" s="11" t="s">
        <v>16</v>
      </c>
      <c r="AW100" s="11" t="s">
        <v>40</v>
      </c>
      <c r="AX100" s="11" t="s">
        <v>76</v>
      </c>
      <c r="AY100" s="203" t="s">
        <v>130</v>
      </c>
    </row>
    <row r="101" spans="2:65" s="12" customFormat="1" ht="12">
      <c r="B101" s="204"/>
      <c r="C101" s="205"/>
      <c r="D101" s="206" t="s">
        <v>141</v>
      </c>
      <c r="E101" s="207" t="s">
        <v>32</v>
      </c>
      <c r="F101" s="208" t="s">
        <v>143</v>
      </c>
      <c r="G101" s="205"/>
      <c r="H101" s="209">
        <v>2.88</v>
      </c>
      <c r="I101" s="210"/>
      <c r="J101" s="205"/>
      <c r="K101" s="205"/>
      <c r="L101" s="211"/>
      <c r="M101" s="212"/>
      <c r="N101" s="213"/>
      <c r="O101" s="213"/>
      <c r="P101" s="213"/>
      <c r="Q101" s="213"/>
      <c r="R101" s="213"/>
      <c r="S101" s="213"/>
      <c r="T101" s="214"/>
      <c r="AT101" s="215" t="s">
        <v>141</v>
      </c>
      <c r="AU101" s="215" t="s">
        <v>139</v>
      </c>
      <c r="AV101" s="12" t="s">
        <v>139</v>
      </c>
      <c r="AW101" s="12" t="s">
        <v>40</v>
      </c>
      <c r="AX101" s="12" t="s">
        <v>16</v>
      </c>
      <c r="AY101" s="215" t="s">
        <v>130</v>
      </c>
    </row>
    <row r="102" spans="2:65" s="1" customFormat="1" ht="20.399999999999999" customHeight="1">
      <c r="B102" s="36"/>
      <c r="C102" s="180" t="s">
        <v>139</v>
      </c>
      <c r="D102" s="180" t="s">
        <v>133</v>
      </c>
      <c r="E102" s="181" t="s">
        <v>144</v>
      </c>
      <c r="F102" s="182" t="s">
        <v>145</v>
      </c>
      <c r="G102" s="183" t="s">
        <v>146</v>
      </c>
      <c r="H102" s="184">
        <v>3.15</v>
      </c>
      <c r="I102" s="185"/>
      <c r="J102" s="186">
        <f>ROUND(I102*H102,2)</f>
        <v>0</v>
      </c>
      <c r="K102" s="182" t="s">
        <v>137</v>
      </c>
      <c r="L102" s="56"/>
      <c r="M102" s="187" t="s">
        <v>32</v>
      </c>
      <c r="N102" s="188" t="s">
        <v>48</v>
      </c>
      <c r="O102" s="37"/>
      <c r="P102" s="189">
        <f>O102*H102</f>
        <v>0</v>
      </c>
      <c r="Q102" s="189">
        <v>1.3999999999999999E-4</v>
      </c>
      <c r="R102" s="189">
        <f>Q102*H102</f>
        <v>4.4099999999999993E-4</v>
      </c>
      <c r="S102" s="189">
        <v>0</v>
      </c>
      <c r="T102" s="190">
        <f>S102*H102</f>
        <v>0</v>
      </c>
      <c r="AR102" s="18" t="s">
        <v>138</v>
      </c>
      <c r="AT102" s="18" t="s">
        <v>133</v>
      </c>
      <c r="AU102" s="18" t="s">
        <v>139</v>
      </c>
      <c r="AY102" s="18" t="s">
        <v>130</v>
      </c>
      <c r="BE102" s="191">
        <f>IF(N102="základní",J102,0)</f>
        <v>0</v>
      </c>
      <c r="BF102" s="191">
        <f>IF(N102="snížená",J102,0)</f>
        <v>0</v>
      </c>
      <c r="BG102" s="191">
        <f>IF(N102="zákl. přenesená",J102,0)</f>
        <v>0</v>
      </c>
      <c r="BH102" s="191">
        <f>IF(N102="sníž. přenesená",J102,0)</f>
        <v>0</v>
      </c>
      <c r="BI102" s="191">
        <f>IF(N102="nulová",J102,0)</f>
        <v>0</v>
      </c>
      <c r="BJ102" s="18" t="s">
        <v>139</v>
      </c>
      <c r="BK102" s="191">
        <f>ROUND(I102*H102,2)</f>
        <v>0</v>
      </c>
      <c r="BL102" s="18" t="s">
        <v>138</v>
      </c>
      <c r="BM102" s="18" t="s">
        <v>147</v>
      </c>
    </row>
    <row r="103" spans="2:65" s="1" customFormat="1" ht="60">
      <c r="B103" s="36"/>
      <c r="C103" s="58"/>
      <c r="D103" s="194" t="s">
        <v>148</v>
      </c>
      <c r="E103" s="58"/>
      <c r="F103" s="216" t="s">
        <v>149</v>
      </c>
      <c r="G103" s="58"/>
      <c r="H103" s="58"/>
      <c r="I103" s="150"/>
      <c r="J103" s="58"/>
      <c r="K103" s="58"/>
      <c r="L103" s="56"/>
      <c r="M103" s="73"/>
      <c r="N103" s="37"/>
      <c r="O103" s="37"/>
      <c r="P103" s="37"/>
      <c r="Q103" s="37"/>
      <c r="R103" s="37"/>
      <c r="S103" s="37"/>
      <c r="T103" s="74"/>
      <c r="AT103" s="18" t="s">
        <v>148</v>
      </c>
      <c r="AU103" s="18" t="s">
        <v>139</v>
      </c>
    </row>
    <row r="104" spans="2:65" s="10" customFormat="1" ht="29.85" customHeight="1">
      <c r="B104" s="163"/>
      <c r="C104" s="164"/>
      <c r="D104" s="177" t="s">
        <v>75</v>
      </c>
      <c r="E104" s="178" t="s">
        <v>150</v>
      </c>
      <c r="F104" s="178" t="s">
        <v>151</v>
      </c>
      <c r="G104" s="164"/>
      <c r="H104" s="164"/>
      <c r="I104" s="167"/>
      <c r="J104" s="179">
        <f>BK104</f>
        <v>0</v>
      </c>
      <c r="K104" s="164"/>
      <c r="L104" s="169"/>
      <c r="M104" s="170"/>
      <c r="N104" s="171"/>
      <c r="O104" s="171"/>
      <c r="P104" s="172">
        <f>SUM(P105:P161)</f>
        <v>0</v>
      </c>
      <c r="Q104" s="171"/>
      <c r="R104" s="172">
        <f>SUM(R105:R161)</f>
        <v>5.3438383399999996</v>
      </c>
      <c r="S104" s="171"/>
      <c r="T104" s="173">
        <f>SUM(T105:T161)</f>
        <v>0</v>
      </c>
      <c r="AR104" s="174" t="s">
        <v>16</v>
      </c>
      <c r="AT104" s="175" t="s">
        <v>75</v>
      </c>
      <c r="AU104" s="175" t="s">
        <v>16</v>
      </c>
      <c r="AY104" s="174" t="s">
        <v>130</v>
      </c>
      <c r="BK104" s="176">
        <f>SUM(BK105:BK161)</f>
        <v>0</v>
      </c>
    </row>
    <row r="105" spans="2:65" s="1" customFormat="1" ht="40.200000000000003" customHeight="1">
      <c r="B105" s="36"/>
      <c r="C105" s="180" t="s">
        <v>131</v>
      </c>
      <c r="D105" s="180" t="s">
        <v>133</v>
      </c>
      <c r="E105" s="181" t="s">
        <v>152</v>
      </c>
      <c r="F105" s="182" t="s">
        <v>153</v>
      </c>
      <c r="G105" s="183" t="s">
        <v>136</v>
      </c>
      <c r="H105" s="184">
        <v>56.183999999999997</v>
      </c>
      <c r="I105" s="185"/>
      <c r="J105" s="186">
        <f>ROUND(I105*H105,2)</f>
        <v>0</v>
      </c>
      <c r="K105" s="182" t="s">
        <v>137</v>
      </c>
      <c r="L105" s="56"/>
      <c r="M105" s="187" t="s">
        <v>32</v>
      </c>
      <c r="N105" s="188" t="s">
        <v>48</v>
      </c>
      <c r="O105" s="37"/>
      <c r="P105" s="189">
        <f>O105*H105</f>
        <v>0</v>
      </c>
      <c r="Q105" s="189">
        <v>1.7000000000000001E-2</v>
      </c>
      <c r="R105" s="189">
        <f>Q105*H105</f>
        <v>0.95512799999999998</v>
      </c>
      <c r="S105" s="189">
        <v>0</v>
      </c>
      <c r="T105" s="190">
        <f>S105*H105</f>
        <v>0</v>
      </c>
      <c r="AR105" s="18" t="s">
        <v>138</v>
      </c>
      <c r="AT105" s="18" t="s">
        <v>133</v>
      </c>
      <c r="AU105" s="18" t="s">
        <v>139</v>
      </c>
      <c r="AY105" s="18" t="s">
        <v>130</v>
      </c>
      <c r="BE105" s="191">
        <f>IF(N105="základní",J105,0)</f>
        <v>0</v>
      </c>
      <c r="BF105" s="191">
        <f>IF(N105="snížená",J105,0)</f>
        <v>0</v>
      </c>
      <c r="BG105" s="191">
        <f>IF(N105="zákl. přenesená",J105,0)</f>
        <v>0</v>
      </c>
      <c r="BH105" s="191">
        <f>IF(N105="sníž. přenesená",J105,0)</f>
        <v>0</v>
      </c>
      <c r="BI105" s="191">
        <f>IF(N105="nulová",J105,0)</f>
        <v>0</v>
      </c>
      <c r="BJ105" s="18" t="s">
        <v>139</v>
      </c>
      <c r="BK105" s="191">
        <f>ROUND(I105*H105,2)</f>
        <v>0</v>
      </c>
      <c r="BL105" s="18" t="s">
        <v>138</v>
      </c>
      <c r="BM105" s="18" t="s">
        <v>154</v>
      </c>
    </row>
    <row r="106" spans="2:65" s="1" customFormat="1" ht="36">
      <c r="B106" s="36"/>
      <c r="C106" s="58"/>
      <c r="D106" s="194" t="s">
        <v>148</v>
      </c>
      <c r="E106" s="58"/>
      <c r="F106" s="216" t="s">
        <v>155</v>
      </c>
      <c r="G106" s="58"/>
      <c r="H106" s="58"/>
      <c r="I106" s="150"/>
      <c r="J106" s="58"/>
      <c r="K106" s="58"/>
      <c r="L106" s="56"/>
      <c r="M106" s="73"/>
      <c r="N106" s="37"/>
      <c r="O106" s="37"/>
      <c r="P106" s="37"/>
      <c r="Q106" s="37"/>
      <c r="R106" s="37"/>
      <c r="S106" s="37"/>
      <c r="T106" s="74"/>
      <c r="AT106" s="18" t="s">
        <v>148</v>
      </c>
      <c r="AU106" s="18" t="s">
        <v>139</v>
      </c>
    </row>
    <row r="107" spans="2:65" s="11" customFormat="1" ht="12">
      <c r="B107" s="192"/>
      <c r="C107" s="193"/>
      <c r="D107" s="194" t="s">
        <v>141</v>
      </c>
      <c r="E107" s="195" t="s">
        <v>32</v>
      </c>
      <c r="F107" s="196" t="s">
        <v>156</v>
      </c>
      <c r="G107" s="193"/>
      <c r="H107" s="197" t="s">
        <v>32</v>
      </c>
      <c r="I107" s="198"/>
      <c r="J107" s="193"/>
      <c r="K107" s="193"/>
      <c r="L107" s="199"/>
      <c r="M107" s="200"/>
      <c r="N107" s="201"/>
      <c r="O107" s="201"/>
      <c r="P107" s="201"/>
      <c r="Q107" s="201"/>
      <c r="R107" s="201"/>
      <c r="S107" s="201"/>
      <c r="T107" s="202"/>
      <c r="AT107" s="203" t="s">
        <v>141</v>
      </c>
      <c r="AU107" s="203" t="s">
        <v>139</v>
      </c>
      <c r="AV107" s="11" t="s">
        <v>16</v>
      </c>
      <c r="AW107" s="11" t="s">
        <v>40</v>
      </c>
      <c r="AX107" s="11" t="s">
        <v>76</v>
      </c>
      <c r="AY107" s="203" t="s">
        <v>130</v>
      </c>
    </row>
    <row r="108" spans="2:65" s="12" customFormat="1" ht="12">
      <c r="B108" s="204"/>
      <c r="C108" s="205"/>
      <c r="D108" s="194" t="s">
        <v>141</v>
      </c>
      <c r="E108" s="217" t="s">
        <v>32</v>
      </c>
      <c r="F108" s="218" t="s">
        <v>157</v>
      </c>
      <c r="G108" s="205"/>
      <c r="H108" s="219">
        <v>13.038</v>
      </c>
      <c r="I108" s="210"/>
      <c r="J108" s="205"/>
      <c r="K108" s="205"/>
      <c r="L108" s="211"/>
      <c r="M108" s="212"/>
      <c r="N108" s="213"/>
      <c r="O108" s="213"/>
      <c r="P108" s="213"/>
      <c r="Q108" s="213"/>
      <c r="R108" s="213"/>
      <c r="S108" s="213"/>
      <c r="T108" s="214"/>
      <c r="AT108" s="215" t="s">
        <v>141</v>
      </c>
      <c r="AU108" s="215" t="s">
        <v>139</v>
      </c>
      <c r="AV108" s="12" t="s">
        <v>139</v>
      </c>
      <c r="AW108" s="12" t="s">
        <v>40</v>
      </c>
      <c r="AX108" s="12" t="s">
        <v>76</v>
      </c>
      <c r="AY108" s="215" t="s">
        <v>130</v>
      </c>
    </row>
    <row r="109" spans="2:65" s="12" customFormat="1" ht="12">
      <c r="B109" s="204"/>
      <c r="C109" s="205"/>
      <c r="D109" s="194" t="s">
        <v>141</v>
      </c>
      <c r="E109" s="217" t="s">
        <v>32</v>
      </c>
      <c r="F109" s="218" t="s">
        <v>158</v>
      </c>
      <c r="G109" s="205"/>
      <c r="H109" s="219">
        <v>43.146000000000001</v>
      </c>
      <c r="I109" s="210"/>
      <c r="J109" s="205"/>
      <c r="K109" s="205"/>
      <c r="L109" s="211"/>
      <c r="M109" s="212"/>
      <c r="N109" s="213"/>
      <c r="O109" s="213"/>
      <c r="P109" s="213"/>
      <c r="Q109" s="213"/>
      <c r="R109" s="213"/>
      <c r="S109" s="213"/>
      <c r="T109" s="214"/>
      <c r="AT109" s="215" t="s">
        <v>141</v>
      </c>
      <c r="AU109" s="215" t="s">
        <v>139</v>
      </c>
      <c r="AV109" s="12" t="s">
        <v>139</v>
      </c>
      <c r="AW109" s="12" t="s">
        <v>40</v>
      </c>
      <c r="AX109" s="12" t="s">
        <v>76</v>
      </c>
      <c r="AY109" s="215" t="s">
        <v>130</v>
      </c>
    </row>
    <row r="110" spans="2:65" s="13" customFormat="1" ht="12">
      <c r="B110" s="220"/>
      <c r="C110" s="221"/>
      <c r="D110" s="206" t="s">
        <v>141</v>
      </c>
      <c r="E110" s="222" t="s">
        <v>32</v>
      </c>
      <c r="F110" s="223" t="s">
        <v>159</v>
      </c>
      <c r="G110" s="221"/>
      <c r="H110" s="224">
        <v>56.183999999999997</v>
      </c>
      <c r="I110" s="225"/>
      <c r="J110" s="221"/>
      <c r="K110" s="221"/>
      <c r="L110" s="226"/>
      <c r="M110" s="227"/>
      <c r="N110" s="228"/>
      <c r="O110" s="228"/>
      <c r="P110" s="228"/>
      <c r="Q110" s="228"/>
      <c r="R110" s="228"/>
      <c r="S110" s="228"/>
      <c r="T110" s="229"/>
      <c r="AT110" s="230" t="s">
        <v>141</v>
      </c>
      <c r="AU110" s="230" t="s">
        <v>139</v>
      </c>
      <c r="AV110" s="13" t="s">
        <v>138</v>
      </c>
      <c r="AW110" s="13" t="s">
        <v>40</v>
      </c>
      <c r="AX110" s="13" t="s">
        <v>16</v>
      </c>
      <c r="AY110" s="230" t="s">
        <v>130</v>
      </c>
    </row>
    <row r="111" spans="2:65" s="1" customFormat="1" ht="20.399999999999999" customHeight="1">
      <c r="B111" s="36"/>
      <c r="C111" s="180" t="s">
        <v>138</v>
      </c>
      <c r="D111" s="180" t="s">
        <v>133</v>
      </c>
      <c r="E111" s="181" t="s">
        <v>160</v>
      </c>
      <c r="F111" s="182" t="s">
        <v>161</v>
      </c>
      <c r="G111" s="183" t="s">
        <v>136</v>
      </c>
      <c r="H111" s="184">
        <v>3.18</v>
      </c>
      <c r="I111" s="185"/>
      <c r="J111" s="186">
        <f>ROUND(I111*H111,2)</f>
        <v>0</v>
      </c>
      <c r="K111" s="182" t="s">
        <v>137</v>
      </c>
      <c r="L111" s="56"/>
      <c r="M111" s="187" t="s">
        <v>32</v>
      </c>
      <c r="N111" s="188" t="s">
        <v>48</v>
      </c>
      <c r="O111" s="37"/>
      <c r="P111" s="189">
        <f>O111*H111</f>
        <v>0</v>
      </c>
      <c r="Q111" s="189">
        <v>0.04</v>
      </c>
      <c r="R111" s="189">
        <f>Q111*H111</f>
        <v>0.12720000000000001</v>
      </c>
      <c r="S111" s="189">
        <v>0</v>
      </c>
      <c r="T111" s="190">
        <f>S111*H111</f>
        <v>0</v>
      </c>
      <c r="AR111" s="18" t="s">
        <v>138</v>
      </c>
      <c r="AT111" s="18" t="s">
        <v>133</v>
      </c>
      <c r="AU111" s="18" t="s">
        <v>139</v>
      </c>
      <c r="AY111" s="18" t="s">
        <v>130</v>
      </c>
      <c r="BE111" s="191">
        <f>IF(N111="základní",J111,0)</f>
        <v>0</v>
      </c>
      <c r="BF111" s="191">
        <f>IF(N111="snížená",J111,0)</f>
        <v>0</v>
      </c>
      <c r="BG111" s="191">
        <f>IF(N111="zákl. přenesená",J111,0)</f>
        <v>0</v>
      </c>
      <c r="BH111" s="191">
        <f>IF(N111="sníž. přenesená",J111,0)</f>
        <v>0</v>
      </c>
      <c r="BI111" s="191">
        <f>IF(N111="nulová",J111,0)</f>
        <v>0</v>
      </c>
      <c r="BJ111" s="18" t="s">
        <v>139</v>
      </c>
      <c r="BK111" s="191">
        <f>ROUND(I111*H111,2)</f>
        <v>0</v>
      </c>
      <c r="BL111" s="18" t="s">
        <v>138</v>
      </c>
      <c r="BM111" s="18" t="s">
        <v>162</v>
      </c>
    </row>
    <row r="112" spans="2:65" s="1" customFormat="1" ht="36">
      <c r="B112" s="36"/>
      <c r="C112" s="58"/>
      <c r="D112" s="194" t="s">
        <v>148</v>
      </c>
      <c r="E112" s="58"/>
      <c r="F112" s="216" t="s">
        <v>163</v>
      </c>
      <c r="G112" s="58"/>
      <c r="H112" s="58"/>
      <c r="I112" s="150"/>
      <c r="J112" s="58"/>
      <c r="K112" s="58"/>
      <c r="L112" s="56"/>
      <c r="M112" s="73"/>
      <c r="N112" s="37"/>
      <c r="O112" s="37"/>
      <c r="P112" s="37"/>
      <c r="Q112" s="37"/>
      <c r="R112" s="37"/>
      <c r="S112" s="37"/>
      <c r="T112" s="74"/>
      <c r="AT112" s="18" t="s">
        <v>148</v>
      </c>
      <c r="AU112" s="18" t="s">
        <v>139</v>
      </c>
    </row>
    <row r="113" spans="2:65" s="11" customFormat="1" ht="12">
      <c r="B113" s="192"/>
      <c r="C113" s="193"/>
      <c r="D113" s="194" t="s">
        <v>141</v>
      </c>
      <c r="E113" s="195" t="s">
        <v>32</v>
      </c>
      <c r="F113" s="196" t="s">
        <v>164</v>
      </c>
      <c r="G113" s="193"/>
      <c r="H113" s="197" t="s">
        <v>32</v>
      </c>
      <c r="I113" s="198"/>
      <c r="J113" s="193"/>
      <c r="K113" s="193"/>
      <c r="L113" s="199"/>
      <c r="M113" s="200"/>
      <c r="N113" s="201"/>
      <c r="O113" s="201"/>
      <c r="P113" s="201"/>
      <c r="Q113" s="201"/>
      <c r="R113" s="201"/>
      <c r="S113" s="201"/>
      <c r="T113" s="202"/>
      <c r="AT113" s="203" t="s">
        <v>141</v>
      </c>
      <c r="AU113" s="203" t="s">
        <v>139</v>
      </c>
      <c r="AV113" s="11" t="s">
        <v>16</v>
      </c>
      <c r="AW113" s="11" t="s">
        <v>40</v>
      </c>
      <c r="AX113" s="11" t="s">
        <v>76</v>
      </c>
      <c r="AY113" s="203" t="s">
        <v>130</v>
      </c>
    </row>
    <row r="114" spans="2:65" s="11" customFormat="1" ht="12">
      <c r="B114" s="192"/>
      <c r="C114" s="193"/>
      <c r="D114" s="194" t="s">
        <v>141</v>
      </c>
      <c r="E114" s="195" t="s">
        <v>32</v>
      </c>
      <c r="F114" s="196" t="s">
        <v>165</v>
      </c>
      <c r="G114" s="193"/>
      <c r="H114" s="197" t="s">
        <v>32</v>
      </c>
      <c r="I114" s="198"/>
      <c r="J114" s="193"/>
      <c r="K114" s="193"/>
      <c r="L114" s="199"/>
      <c r="M114" s="200"/>
      <c r="N114" s="201"/>
      <c r="O114" s="201"/>
      <c r="P114" s="201"/>
      <c r="Q114" s="201"/>
      <c r="R114" s="201"/>
      <c r="S114" s="201"/>
      <c r="T114" s="202"/>
      <c r="AT114" s="203" t="s">
        <v>141</v>
      </c>
      <c r="AU114" s="203" t="s">
        <v>139</v>
      </c>
      <c r="AV114" s="11" t="s">
        <v>16</v>
      </c>
      <c r="AW114" s="11" t="s">
        <v>40</v>
      </c>
      <c r="AX114" s="11" t="s">
        <v>76</v>
      </c>
      <c r="AY114" s="203" t="s">
        <v>130</v>
      </c>
    </row>
    <row r="115" spans="2:65" s="12" customFormat="1" ht="12">
      <c r="B115" s="204"/>
      <c r="C115" s="205"/>
      <c r="D115" s="194" t="s">
        <v>141</v>
      </c>
      <c r="E115" s="217" t="s">
        <v>32</v>
      </c>
      <c r="F115" s="218" t="s">
        <v>166</v>
      </c>
      <c r="G115" s="205"/>
      <c r="H115" s="219">
        <v>0.82499999999999996</v>
      </c>
      <c r="I115" s="210"/>
      <c r="J115" s="205"/>
      <c r="K115" s="205"/>
      <c r="L115" s="211"/>
      <c r="M115" s="212"/>
      <c r="N115" s="213"/>
      <c r="O115" s="213"/>
      <c r="P115" s="213"/>
      <c r="Q115" s="213"/>
      <c r="R115" s="213"/>
      <c r="S115" s="213"/>
      <c r="T115" s="214"/>
      <c r="AT115" s="215" t="s">
        <v>141</v>
      </c>
      <c r="AU115" s="215" t="s">
        <v>139</v>
      </c>
      <c r="AV115" s="12" t="s">
        <v>139</v>
      </c>
      <c r="AW115" s="12" t="s">
        <v>40</v>
      </c>
      <c r="AX115" s="12" t="s">
        <v>76</v>
      </c>
      <c r="AY115" s="215" t="s">
        <v>130</v>
      </c>
    </row>
    <row r="116" spans="2:65" s="11" customFormat="1" ht="12">
      <c r="B116" s="192"/>
      <c r="C116" s="193"/>
      <c r="D116" s="194" t="s">
        <v>141</v>
      </c>
      <c r="E116" s="195" t="s">
        <v>32</v>
      </c>
      <c r="F116" s="196" t="s">
        <v>167</v>
      </c>
      <c r="G116" s="193"/>
      <c r="H116" s="197" t="s">
        <v>32</v>
      </c>
      <c r="I116" s="198"/>
      <c r="J116" s="193"/>
      <c r="K116" s="193"/>
      <c r="L116" s="199"/>
      <c r="M116" s="200"/>
      <c r="N116" s="201"/>
      <c r="O116" s="201"/>
      <c r="P116" s="201"/>
      <c r="Q116" s="201"/>
      <c r="R116" s="201"/>
      <c r="S116" s="201"/>
      <c r="T116" s="202"/>
      <c r="AT116" s="203" t="s">
        <v>141</v>
      </c>
      <c r="AU116" s="203" t="s">
        <v>139</v>
      </c>
      <c r="AV116" s="11" t="s">
        <v>16</v>
      </c>
      <c r="AW116" s="11" t="s">
        <v>40</v>
      </c>
      <c r="AX116" s="11" t="s">
        <v>76</v>
      </c>
      <c r="AY116" s="203" t="s">
        <v>130</v>
      </c>
    </row>
    <row r="117" spans="2:65" s="12" customFormat="1" ht="12">
      <c r="B117" s="204"/>
      <c r="C117" s="205"/>
      <c r="D117" s="194" t="s">
        <v>141</v>
      </c>
      <c r="E117" s="217" t="s">
        <v>32</v>
      </c>
      <c r="F117" s="218" t="s">
        <v>168</v>
      </c>
      <c r="G117" s="205"/>
      <c r="H117" s="219">
        <v>2.355</v>
      </c>
      <c r="I117" s="210"/>
      <c r="J117" s="205"/>
      <c r="K117" s="205"/>
      <c r="L117" s="211"/>
      <c r="M117" s="212"/>
      <c r="N117" s="213"/>
      <c r="O117" s="213"/>
      <c r="P117" s="213"/>
      <c r="Q117" s="213"/>
      <c r="R117" s="213"/>
      <c r="S117" s="213"/>
      <c r="T117" s="214"/>
      <c r="AT117" s="215" t="s">
        <v>141</v>
      </c>
      <c r="AU117" s="215" t="s">
        <v>139</v>
      </c>
      <c r="AV117" s="12" t="s">
        <v>139</v>
      </c>
      <c r="AW117" s="12" t="s">
        <v>40</v>
      </c>
      <c r="AX117" s="12" t="s">
        <v>76</v>
      </c>
      <c r="AY117" s="215" t="s">
        <v>130</v>
      </c>
    </row>
    <row r="118" spans="2:65" s="13" customFormat="1" ht="12">
      <c r="B118" s="220"/>
      <c r="C118" s="221"/>
      <c r="D118" s="206" t="s">
        <v>141</v>
      </c>
      <c r="E118" s="222" t="s">
        <v>32</v>
      </c>
      <c r="F118" s="223" t="s">
        <v>159</v>
      </c>
      <c r="G118" s="221"/>
      <c r="H118" s="224">
        <v>3.18</v>
      </c>
      <c r="I118" s="225"/>
      <c r="J118" s="221"/>
      <c r="K118" s="221"/>
      <c r="L118" s="226"/>
      <c r="M118" s="227"/>
      <c r="N118" s="228"/>
      <c r="O118" s="228"/>
      <c r="P118" s="228"/>
      <c r="Q118" s="228"/>
      <c r="R118" s="228"/>
      <c r="S118" s="228"/>
      <c r="T118" s="229"/>
      <c r="AT118" s="230" t="s">
        <v>141</v>
      </c>
      <c r="AU118" s="230" t="s">
        <v>139</v>
      </c>
      <c r="AV118" s="13" t="s">
        <v>138</v>
      </c>
      <c r="AW118" s="13" t="s">
        <v>40</v>
      </c>
      <c r="AX118" s="13" t="s">
        <v>16</v>
      </c>
      <c r="AY118" s="230" t="s">
        <v>130</v>
      </c>
    </row>
    <row r="119" spans="2:65" s="1" customFormat="1" ht="28.8" customHeight="1">
      <c r="B119" s="36"/>
      <c r="C119" s="180" t="s">
        <v>169</v>
      </c>
      <c r="D119" s="180" t="s">
        <v>133</v>
      </c>
      <c r="E119" s="181" t="s">
        <v>170</v>
      </c>
      <c r="F119" s="182" t="s">
        <v>171</v>
      </c>
      <c r="G119" s="183" t="s">
        <v>136</v>
      </c>
      <c r="H119" s="184">
        <v>22.85</v>
      </c>
      <c r="I119" s="185"/>
      <c r="J119" s="186">
        <f>ROUND(I119*H119,2)</f>
        <v>0</v>
      </c>
      <c r="K119" s="182" t="s">
        <v>137</v>
      </c>
      <c r="L119" s="56"/>
      <c r="M119" s="187" t="s">
        <v>32</v>
      </c>
      <c r="N119" s="188" t="s">
        <v>48</v>
      </c>
      <c r="O119" s="37"/>
      <c r="P119" s="189">
        <f>O119*H119</f>
        <v>0</v>
      </c>
      <c r="Q119" s="189">
        <v>2.1000000000000001E-2</v>
      </c>
      <c r="R119" s="189">
        <f>Q119*H119</f>
        <v>0.47985000000000005</v>
      </c>
      <c r="S119" s="189">
        <v>0</v>
      </c>
      <c r="T119" s="190">
        <f>S119*H119</f>
        <v>0</v>
      </c>
      <c r="AR119" s="18" t="s">
        <v>138</v>
      </c>
      <c r="AT119" s="18" t="s">
        <v>133</v>
      </c>
      <c r="AU119" s="18" t="s">
        <v>139</v>
      </c>
      <c r="AY119" s="18" t="s">
        <v>130</v>
      </c>
      <c r="BE119" s="191">
        <f>IF(N119="základní",J119,0)</f>
        <v>0</v>
      </c>
      <c r="BF119" s="191">
        <f>IF(N119="snížená",J119,0)</f>
        <v>0</v>
      </c>
      <c r="BG119" s="191">
        <f>IF(N119="zákl. přenesená",J119,0)</f>
        <v>0</v>
      </c>
      <c r="BH119" s="191">
        <f>IF(N119="sníž. přenesená",J119,0)</f>
        <v>0</v>
      </c>
      <c r="BI119" s="191">
        <f>IF(N119="nulová",J119,0)</f>
        <v>0</v>
      </c>
      <c r="BJ119" s="18" t="s">
        <v>139</v>
      </c>
      <c r="BK119" s="191">
        <f>ROUND(I119*H119,2)</f>
        <v>0</v>
      </c>
      <c r="BL119" s="18" t="s">
        <v>138</v>
      </c>
      <c r="BM119" s="18" t="s">
        <v>172</v>
      </c>
    </row>
    <row r="120" spans="2:65" s="1" customFormat="1" ht="72">
      <c r="B120" s="36"/>
      <c r="C120" s="58"/>
      <c r="D120" s="194" t="s">
        <v>148</v>
      </c>
      <c r="E120" s="58"/>
      <c r="F120" s="216" t="s">
        <v>173</v>
      </c>
      <c r="G120" s="58"/>
      <c r="H120" s="58"/>
      <c r="I120" s="150"/>
      <c r="J120" s="58"/>
      <c r="K120" s="58"/>
      <c r="L120" s="56"/>
      <c r="M120" s="73"/>
      <c r="N120" s="37"/>
      <c r="O120" s="37"/>
      <c r="P120" s="37"/>
      <c r="Q120" s="37"/>
      <c r="R120" s="37"/>
      <c r="S120" s="37"/>
      <c r="T120" s="74"/>
      <c r="AT120" s="18" t="s">
        <v>148</v>
      </c>
      <c r="AU120" s="18" t="s">
        <v>139</v>
      </c>
    </row>
    <row r="121" spans="2:65" s="11" customFormat="1" ht="12">
      <c r="B121" s="192"/>
      <c r="C121" s="193"/>
      <c r="D121" s="194" t="s">
        <v>141</v>
      </c>
      <c r="E121" s="195" t="s">
        <v>32</v>
      </c>
      <c r="F121" s="196" t="s">
        <v>174</v>
      </c>
      <c r="G121" s="193"/>
      <c r="H121" s="197" t="s">
        <v>32</v>
      </c>
      <c r="I121" s="198"/>
      <c r="J121" s="193"/>
      <c r="K121" s="193"/>
      <c r="L121" s="199"/>
      <c r="M121" s="200"/>
      <c r="N121" s="201"/>
      <c r="O121" s="201"/>
      <c r="P121" s="201"/>
      <c r="Q121" s="201"/>
      <c r="R121" s="201"/>
      <c r="S121" s="201"/>
      <c r="T121" s="202"/>
      <c r="AT121" s="203" t="s">
        <v>141</v>
      </c>
      <c r="AU121" s="203" t="s">
        <v>139</v>
      </c>
      <c r="AV121" s="11" t="s">
        <v>16</v>
      </c>
      <c r="AW121" s="11" t="s">
        <v>40</v>
      </c>
      <c r="AX121" s="11" t="s">
        <v>76</v>
      </c>
      <c r="AY121" s="203" t="s">
        <v>130</v>
      </c>
    </row>
    <row r="122" spans="2:65" s="12" customFormat="1" ht="12">
      <c r="B122" s="204"/>
      <c r="C122" s="205"/>
      <c r="D122" s="194" t="s">
        <v>141</v>
      </c>
      <c r="E122" s="217" t="s">
        <v>32</v>
      </c>
      <c r="F122" s="218" t="s">
        <v>175</v>
      </c>
      <c r="G122" s="205"/>
      <c r="H122" s="219">
        <v>25.074000000000002</v>
      </c>
      <c r="I122" s="210"/>
      <c r="J122" s="205"/>
      <c r="K122" s="205"/>
      <c r="L122" s="211"/>
      <c r="M122" s="212"/>
      <c r="N122" s="213"/>
      <c r="O122" s="213"/>
      <c r="P122" s="213"/>
      <c r="Q122" s="213"/>
      <c r="R122" s="213"/>
      <c r="S122" s="213"/>
      <c r="T122" s="214"/>
      <c r="AT122" s="215" t="s">
        <v>141</v>
      </c>
      <c r="AU122" s="215" t="s">
        <v>139</v>
      </c>
      <c r="AV122" s="12" t="s">
        <v>139</v>
      </c>
      <c r="AW122" s="12" t="s">
        <v>40</v>
      </c>
      <c r="AX122" s="12" t="s">
        <v>76</v>
      </c>
      <c r="AY122" s="215" t="s">
        <v>130</v>
      </c>
    </row>
    <row r="123" spans="2:65" s="11" customFormat="1" ht="12">
      <c r="B123" s="192"/>
      <c r="C123" s="193"/>
      <c r="D123" s="194" t="s">
        <v>141</v>
      </c>
      <c r="E123" s="195" t="s">
        <v>32</v>
      </c>
      <c r="F123" s="196" t="s">
        <v>176</v>
      </c>
      <c r="G123" s="193"/>
      <c r="H123" s="197" t="s">
        <v>32</v>
      </c>
      <c r="I123" s="198"/>
      <c r="J123" s="193"/>
      <c r="K123" s="193"/>
      <c r="L123" s="199"/>
      <c r="M123" s="200"/>
      <c r="N123" s="201"/>
      <c r="O123" s="201"/>
      <c r="P123" s="201"/>
      <c r="Q123" s="201"/>
      <c r="R123" s="201"/>
      <c r="S123" s="201"/>
      <c r="T123" s="202"/>
      <c r="AT123" s="203" t="s">
        <v>141</v>
      </c>
      <c r="AU123" s="203" t="s">
        <v>139</v>
      </c>
      <c r="AV123" s="11" t="s">
        <v>16</v>
      </c>
      <c r="AW123" s="11" t="s">
        <v>40</v>
      </c>
      <c r="AX123" s="11" t="s">
        <v>76</v>
      </c>
      <c r="AY123" s="203" t="s">
        <v>130</v>
      </c>
    </row>
    <row r="124" spans="2:65" s="12" customFormat="1" ht="12">
      <c r="B124" s="204"/>
      <c r="C124" s="205"/>
      <c r="D124" s="194" t="s">
        <v>141</v>
      </c>
      <c r="E124" s="217" t="s">
        <v>32</v>
      </c>
      <c r="F124" s="218" t="s">
        <v>177</v>
      </c>
      <c r="G124" s="205"/>
      <c r="H124" s="219">
        <v>-2.2240000000000002</v>
      </c>
      <c r="I124" s="210"/>
      <c r="J124" s="205"/>
      <c r="K124" s="205"/>
      <c r="L124" s="211"/>
      <c r="M124" s="212"/>
      <c r="N124" s="213"/>
      <c r="O124" s="213"/>
      <c r="P124" s="213"/>
      <c r="Q124" s="213"/>
      <c r="R124" s="213"/>
      <c r="S124" s="213"/>
      <c r="T124" s="214"/>
      <c r="AT124" s="215" t="s">
        <v>141</v>
      </c>
      <c r="AU124" s="215" t="s">
        <v>139</v>
      </c>
      <c r="AV124" s="12" t="s">
        <v>139</v>
      </c>
      <c r="AW124" s="12" t="s">
        <v>40</v>
      </c>
      <c r="AX124" s="12" t="s">
        <v>76</v>
      </c>
      <c r="AY124" s="215" t="s">
        <v>130</v>
      </c>
    </row>
    <row r="125" spans="2:65" s="13" customFormat="1" ht="12">
      <c r="B125" s="220"/>
      <c r="C125" s="221"/>
      <c r="D125" s="206" t="s">
        <v>141</v>
      </c>
      <c r="E125" s="222" t="s">
        <v>32</v>
      </c>
      <c r="F125" s="223" t="s">
        <v>159</v>
      </c>
      <c r="G125" s="221"/>
      <c r="H125" s="224">
        <v>22.85</v>
      </c>
      <c r="I125" s="225"/>
      <c r="J125" s="221"/>
      <c r="K125" s="221"/>
      <c r="L125" s="226"/>
      <c r="M125" s="227"/>
      <c r="N125" s="228"/>
      <c r="O125" s="228"/>
      <c r="P125" s="228"/>
      <c r="Q125" s="228"/>
      <c r="R125" s="228"/>
      <c r="S125" s="228"/>
      <c r="T125" s="229"/>
      <c r="AT125" s="230" t="s">
        <v>141</v>
      </c>
      <c r="AU125" s="230" t="s">
        <v>139</v>
      </c>
      <c r="AV125" s="13" t="s">
        <v>138</v>
      </c>
      <c r="AW125" s="13" t="s">
        <v>40</v>
      </c>
      <c r="AX125" s="13" t="s">
        <v>16</v>
      </c>
      <c r="AY125" s="230" t="s">
        <v>130</v>
      </c>
    </row>
    <row r="126" spans="2:65" s="1" customFormat="1" ht="28.8" customHeight="1">
      <c r="B126" s="36"/>
      <c r="C126" s="180" t="s">
        <v>150</v>
      </c>
      <c r="D126" s="180" t="s">
        <v>133</v>
      </c>
      <c r="E126" s="181" t="s">
        <v>178</v>
      </c>
      <c r="F126" s="182" t="s">
        <v>179</v>
      </c>
      <c r="G126" s="183" t="s">
        <v>180</v>
      </c>
      <c r="H126" s="184">
        <v>6</v>
      </c>
      <c r="I126" s="185"/>
      <c r="J126" s="186">
        <f>ROUND(I126*H126,2)</f>
        <v>0</v>
      </c>
      <c r="K126" s="182" t="s">
        <v>137</v>
      </c>
      <c r="L126" s="56"/>
      <c r="M126" s="187" t="s">
        <v>32</v>
      </c>
      <c r="N126" s="188" t="s">
        <v>48</v>
      </c>
      <c r="O126" s="37"/>
      <c r="P126" s="189">
        <f>O126*H126</f>
        <v>0</v>
      </c>
      <c r="Q126" s="189">
        <v>4.1500000000000002E-2</v>
      </c>
      <c r="R126" s="189">
        <f>Q126*H126</f>
        <v>0.249</v>
      </c>
      <c r="S126" s="189">
        <v>0</v>
      </c>
      <c r="T126" s="190">
        <f>S126*H126</f>
        <v>0</v>
      </c>
      <c r="AR126" s="18" t="s">
        <v>138</v>
      </c>
      <c r="AT126" s="18" t="s">
        <v>133</v>
      </c>
      <c r="AU126" s="18" t="s">
        <v>139</v>
      </c>
      <c r="AY126" s="18" t="s">
        <v>130</v>
      </c>
      <c r="BE126" s="191">
        <f>IF(N126="základní",J126,0)</f>
        <v>0</v>
      </c>
      <c r="BF126" s="191">
        <f>IF(N126="snížená",J126,0)</f>
        <v>0</v>
      </c>
      <c r="BG126" s="191">
        <f>IF(N126="zákl. přenesená",J126,0)</f>
        <v>0</v>
      </c>
      <c r="BH126" s="191">
        <f>IF(N126="sníž. přenesená",J126,0)</f>
        <v>0</v>
      </c>
      <c r="BI126" s="191">
        <f>IF(N126="nulová",J126,0)</f>
        <v>0</v>
      </c>
      <c r="BJ126" s="18" t="s">
        <v>139</v>
      </c>
      <c r="BK126" s="191">
        <f>ROUND(I126*H126,2)</f>
        <v>0</v>
      </c>
      <c r="BL126" s="18" t="s">
        <v>138</v>
      </c>
      <c r="BM126" s="18" t="s">
        <v>181</v>
      </c>
    </row>
    <row r="127" spans="2:65" s="1" customFormat="1" ht="40.200000000000003" customHeight="1">
      <c r="B127" s="36"/>
      <c r="C127" s="180" t="s">
        <v>182</v>
      </c>
      <c r="D127" s="180" t="s">
        <v>133</v>
      </c>
      <c r="E127" s="181" t="s">
        <v>183</v>
      </c>
      <c r="F127" s="182" t="s">
        <v>184</v>
      </c>
      <c r="G127" s="183" t="s">
        <v>136</v>
      </c>
      <c r="H127" s="184">
        <v>177.33099999999999</v>
      </c>
      <c r="I127" s="185"/>
      <c r="J127" s="186">
        <f>ROUND(I127*H127,2)</f>
        <v>0</v>
      </c>
      <c r="K127" s="182" t="s">
        <v>137</v>
      </c>
      <c r="L127" s="56"/>
      <c r="M127" s="187" t="s">
        <v>32</v>
      </c>
      <c r="N127" s="188" t="s">
        <v>48</v>
      </c>
      <c r="O127" s="37"/>
      <c r="P127" s="189">
        <f>O127*H127</f>
        <v>0</v>
      </c>
      <c r="Q127" s="189">
        <v>1.7000000000000001E-2</v>
      </c>
      <c r="R127" s="189">
        <f>Q127*H127</f>
        <v>3.0146269999999999</v>
      </c>
      <c r="S127" s="189">
        <v>0</v>
      </c>
      <c r="T127" s="190">
        <f>S127*H127</f>
        <v>0</v>
      </c>
      <c r="AR127" s="18" t="s">
        <v>138</v>
      </c>
      <c r="AT127" s="18" t="s">
        <v>133</v>
      </c>
      <c r="AU127" s="18" t="s">
        <v>139</v>
      </c>
      <c r="AY127" s="18" t="s">
        <v>130</v>
      </c>
      <c r="BE127" s="191">
        <f>IF(N127="základní",J127,0)</f>
        <v>0</v>
      </c>
      <c r="BF127" s="191">
        <f>IF(N127="snížená",J127,0)</f>
        <v>0</v>
      </c>
      <c r="BG127" s="191">
        <f>IF(N127="zákl. přenesená",J127,0)</f>
        <v>0</v>
      </c>
      <c r="BH127" s="191">
        <f>IF(N127="sníž. přenesená",J127,0)</f>
        <v>0</v>
      </c>
      <c r="BI127" s="191">
        <f>IF(N127="nulová",J127,0)</f>
        <v>0</v>
      </c>
      <c r="BJ127" s="18" t="s">
        <v>139</v>
      </c>
      <c r="BK127" s="191">
        <f>ROUND(I127*H127,2)</f>
        <v>0</v>
      </c>
      <c r="BL127" s="18" t="s">
        <v>138</v>
      </c>
      <c r="BM127" s="18" t="s">
        <v>185</v>
      </c>
    </row>
    <row r="128" spans="2:65" s="1" customFormat="1" ht="36">
      <c r="B128" s="36"/>
      <c r="C128" s="58"/>
      <c r="D128" s="194" t="s">
        <v>148</v>
      </c>
      <c r="E128" s="58"/>
      <c r="F128" s="216" t="s">
        <v>155</v>
      </c>
      <c r="G128" s="58"/>
      <c r="H128" s="58"/>
      <c r="I128" s="150"/>
      <c r="J128" s="58"/>
      <c r="K128" s="58"/>
      <c r="L128" s="56"/>
      <c r="M128" s="73"/>
      <c r="N128" s="37"/>
      <c r="O128" s="37"/>
      <c r="P128" s="37"/>
      <c r="Q128" s="37"/>
      <c r="R128" s="37"/>
      <c r="S128" s="37"/>
      <c r="T128" s="74"/>
      <c r="AT128" s="18" t="s">
        <v>148</v>
      </c>
      <c r="AU128" s="18" t="s">
        <v>139</v>
      </c>
    </row>
    <row r="129" spans="2:51" s="11" customFormat="1" ht="12">
      <c r="B129" s="192"/>
      <c r="C129" s="193"/>
      <c r="D129" s="194" t="s">
        <v>141</v>
      </c>
      <c r="E129" s="195" t="s">
        <v>32</v>
      </c>
      <c r="F129" s="196" t="s">
        <v>186</v>
      </c>
      <c r="G129" s="193"/>
      <c r="H129" s="197" t="s">
        <v>32</v>
      </c>
      <c r="I129" s="198"/>
      <c r="J129" s="193"/>
      <c r="K129" s="193"/>
      <c r="L129" s="199"/>
      <c r="M129" s="200"/>
      <c r="N129" s="201"/>
      <c r="O129" s="201"/>
      <c r="P129" s="201"/>
      <c r="Q129" s="201"/>
      <c r="R129" s="201"/>
      <c r="S129" s="201"/>
      <c r="T129" s="202"/>
      <c r="AT129" s="203" t="s">
        <v>141</v>
      </c>
      <c r="AU129" s="203" t="s">
        <v>139</v>
      </c>
      <c r="AV129" s="11" t="s">
        <v>16</v>
      </c>
      <c r="AW129" s="11" t="s">
        <v>40</v>
      </c>
      <c r="AX129" s="11" t="s">
        <v>76</v>
      </c>
      <c r="AY129" s="203" t="s">
        <v>130</v>
      </c>
    </row>
    <row r="130" spans="2:51" s="12" customFormat="1" ht="12">
      <c r="B130" s="204"/>
      <c r="C130" s="205"/>
      <c r="D130" s="194" t="s">
        <v>141</v>
      </c>
      <c r="E130" s="217" t="s">
        <v>32</v>
      </c>
      <c r="F130" s="218" t="s">
        <v>187</v>
      </c>
      <c r="G130" s="205"/>
      <c r="H130" s="219">
        <v>28.126999999999999</v>
      </c>
      <c r="I130" s="210"/>
      <c r="J130" s="205"/>
      <c r="K130" s="205"/>
      <c r="L130" s="211"/>
      <c r="M130" s="212"/>
      <c r="N130" s="213"/>
      <c r="O130" s="213"/>
      <c r="P130" s="213"/>
      <c r="Q130" s="213"/>
      <c r="R130" s="213"/>
      <c r="S130" s="213"/>
      <c r="T130" s="214"/>
      <c r="AT130" s="215" t="s">
        <v>141</v>
      </c>
      <c r="AU130" s="215" t="s">
        <v>139</v>
      </c>
      <c r="AV130" s="12" t="s">
        <v>139</v>
      </c>
      <c r="AW130" s="12" t="s">
        <v>40</v>
      </c>
      <c r="AX130" s="12" t="s">
        <v>76</v>
      </c>
      <c r="AY130" s="215" t="s">
        <v>130</v>
      </c>
    </row>
    <row r="131" spans="2:51" s="12" customFormat="1" ht="12">
      <c r="B131" s="204"/>
      <c r="C131" s="205"/>
      <c r="D131" s="194" t="s">
        <v>141</v>
      </c>
      <c r="E131" s="217" t="s">
        <v>32</v>
      </c>
      <c r="F131" s="218" t="s">
        <v>188</v>
      </c>
      <c r="G131" s="205"/>
      <c r="H131" s="219">
        <v>-2.7029999999999998</v>
      </c>
      <c r="I131" s="210"/>
      <c r="J131" s="205"/>
      <c r="K131" s="205"/>
      <c r="L131" s="211"/>
      <c r="M131" s="212"/>
      <c r="N131" s="213"/>
      <c r="O131" s="213"/>
      <c r="P131" s="213"/>
      <c r="Q131" s="213"/>
      <c r="R131" s="213"/>
      <c r="S131" s="213"/>
      <c r="T131" s="214"/>
      <c r="AT131" s="215" t="s">
        <v>141</v>
      </c>
      <c r="AU131" s="215" t="s">
        <v>139</v>
      </c>
      <c r="AV131" s="12" t="s">
        <v>139</v>
      </c>
      <c r="AW131" s="12" t="s">
        <v>40</v>
      </c>
      <c r="AX131" s="12" t="s">
        <v>76</v>
      </c>
      <c r="AY131" s="215" t="s">
        <v>130</v>
      </c>
    </row>
    <row r="132" spans="2:51" s="11" customFormat="1" ht="12">
      <c r="B132" s="192"/>
      <c r="C132" s="193"/>
      <c r="D132" s="194" t="s">
        <v>141</v>
      </c>
      <c r="E132" s="195" t="s">
        <v>32</v>
      </c>
      <c r="F132" s="196" t="s">
        <v>189</v>
      </c>
      <c r="G132" s="193"/>
      <c r="H132" s="197" t="s">
        <v>32</v>
      </c>
      <c r="I132" s="198"/>
      <c r="J132" s="193"/>
      <c r="K132" s="193"/>
      <c r="L132" s="199"/>
      <c r="M132" s="200"/>
      <c r="N132" s="201"/>
      <c r="O132" s="201"/>
      <c r="P132" s="201"/>
      <c r="Q132" s="201"/>
      <c r="R132" s="201"/>
      <c r="S132" s="201"/>
      <c r="T132" s="202"/>
      <c r="AT132" s="203" t="s">
        <v>141</v>
      </c>
      <c r="AU132" s="203" t="s">
        <v>139</v>
      </c>
      <c r="AV132" s="11" t="s">
        <v>16</v>
      </c>
      <c r="AW132" s="11" t="s">
        <v>40</v>
      </c>
      <c r="AX132" s="11" t="s">
        <v>76</v>
      </c>
      <c r="AY132" s="203" t="s">
        <v>130</v>
      </c>
    </row>
    <row r="133" spans="2:51" s="12" customFormat="1" ht="12">
      <c r="B133" s="204"/>
      <c r="C133" s="205"/>
      <c r="D133" s="194" t="s">
        <v>141</v>
      </c>
      <c r="E133" s="217" t="s">
        <v>32</v>
      </c>
      <c r="F133" s="218" t="s">
        <v>190</v>
      </c>
      <c r="G133" s="205"/>
      <c r="H133" s="219">
        <v>8.3840000000000003</v>
      </c>
      <c r="I133" s="210"/>
      <c r="J133" s="205"/>
      <c r="K133" s="205"/>
      <c r="L133" s="211"/>
      <c r="M133" s="212"/>
      <c r="N133" s="213"/>
      <c r="O133" s="213"/>
      <c r="P133" s="213"/>
      <c r="Q133" s="213"/>
      <c r="R133" s="213"/>
      <c r="S133" s="213"/>
      <c r="T133" s="214"/>
      <c r="AT133" s="215" t="s">
        <v>141</v>
      </c>
      <c r="AU133" s="215" t="s">
        <v>139</v>
      </c>
      <c r="AV133" s="12" t="s">
        <v>139</v>
      </c>
      <c r="AW133" s="12" t="s">
        <v>40</v>
      </c>
      <c r="AX133" s="12" t="s">
        <v>76</v>
      </c>
      <c r="AY133" s="215" t="s">
        <v>130</v>
      </c>
    </row>
    <row r="134" spans="2:51" s="11" customFormat="1" ht="12">
      <c r="B134" s="192"/>
      <c r="C134" s="193"/>
      <c r="D134" s="194" t="s">
        <v>141</v>
      </c>
      <c r="E134" s="195" t="s">
        <v>32</v>
      </c>
      <c r="F134" s="196" t="s">
        <v>191</v>
      </c>
      <c r="G134" s="193"/>
      <c r="H134" s="197" t="s">
        <v>32</v>
      </c>
      <c r="I134" s="198"/>
      <c r="J134" s="193"/>
      <c r="K134" s="193"/>
      <c r="L134" s="199"/>
      <c r="M134" s="200"/>
      <c r="N134" s="201"/>
      <c r="O134" s="201"/>
      <c r="P134" s="201"/>
      <c r="Q134" s="201"/>
      <c r="R134" s="201"/>
      <c r="S134" s="201"/>
      <c r="T134" s="202"/>
      <c r="AT134" s="203" t="s">
        <v>141</v>
      </c>
      <c r="AU134" s="203" t="s">
        <v>139</v>
      </c>
      <c r="AV134" s="11" t="s">
        <v>16</v>
      </c>
      <c r="AW134" s="11" t="s">
        <v>40</v>
      </c>
      <c r="AX134" s="11" t="s">
        <v>76</v>
      </c>
      <c r="AY134" s="203" t="s">
        <v>130</v>
      </c>
    </row>
    <row r="135" spans="2:51" s="12" customFormat="1" ht="12">
      <c r="B135" s="204"/>
      <c r="C135" s="205"/>
      <c r="D135" s="194" t="s">
        <v>141</v>
      </c>
      <c r="E135" s="217" t="s">
        <v>32</v>
      </c>
      <c r="F135" s="218" t="s">
        <v>192</v>
      </c>
      <c r="G135" s="205"/>
      <c r="H135" s="219">
        <v>28.498000000000001</v>
      </c>
      <c r="I135" s="210"/>
      <c r="J135" s="205"/>
      <c r="K135" s="205"/>
      <c r="L135" s="211"/>
      <c r="M135" s="212"/>
      <c r="N135" s="213"/>
      <c r="O135" s="213"/>
      <c r="P135" s="213"/>
      <c r="Q135" s="213"/>
      <c r="R135" s="213"/>
      <c r="S135" s="213"/>
      <c r="T135" s="214"/>
      <c r="AT135" s="215" t="s">
        <v>141</v>
      </c>
      <c r="AU135" s="215" t="s">
        <v>139</v>
      </c>
      <c r="AV135" s="12" t="s">
        <v>139</v>
      </c>
      <c r="AW135" s="12" t="s">
        <v>40</v>
      </c>
      <c r="AX135" s="12" t="s">
        <v>76</v>
      </c>
      <c r="AY135" s="215" t="s">
        <v>130</v>
      </c>
    </row>
    <row r="136" spans="2:51" s="11" customFormat="1" ht="12">
      <c r="B136" s="192"/>
      <c r="C136" s="193"/>
      <c r="D136" s="194" t="s">
        <v>141</v>
      </c>
      <c r="E136" s="195" t="s">
        <v>32</v>
      </c>
      <c r="F136" s="196" t="s">
        <v>193</v>
      </c>
      <c r="G136" s="193"/>
      <c r="H136" s="197" t="s">
        <v>32</v>
      </c>
      <c r="I136" s="198"/>
      <c r="J136" s="193"/>
      <c r="K136" s="193"/>
      <c r="L136" s="199"/>
      <c r="M136" s="200"/>
      <c r="N136" s="201"/>
      <c r="O136" s="201"/>
      <c r="P136" s="201"/>
      <c r="Q136" s="201"/>
      <c r="R136" s="201"/>
      <c r="S136" s="201"/>
      <c r="T136" s="202"/>
      <c r="AT136" s="203" t="s">
        <v>141</v>
      </c>
      <c r="AU136" s="203" t="s">
        <v>139</v>
      </c>
      <c r="AV136" s="11" t="s">
        <v>16</v>
      </c>
      <c r="AW136" s="11" t="s">
        <v>40</v>
      </c>
      <c r="AX136" s="11" t="s">
        <v>76</v>
      </c>
      <c r="AY136" s="203" t="s">
        <v>130</v>
      </c>
    </row>
    <row r="137" spans="2:51" s="12" customFormat="1" ht="12">
      <c r="B137" s="204"/>
      <c r="C137" s="205"/>
      <c r="D137" s="194" t="s">
        <v>141</v>
      </c>
      <c r="E137" s="217" t="s">
        <v>32</v>
      </c>
      <c r="F137" s="218" t="s">
        <v>194</v>
      </c>
      <c r="G137" s="205"/>
      <c r="H137" s="219">
        <v>7.1820000000000004</v>
      </c>
      <c r="I137" s="210"/>
      <c r="J137" s="205"/>
      <c r="K137" s="205"/>
      <c r="L137" s="211"/>
      <c r="M137" s="212"/>
      <c r="N137" s="213"/>
      <c r="O137" s="213"/>
      <c r="P137" s="213"/>
      <c r="Q137" s="213"/>
      <c r="R137" s="213"/>
      <c r="S137" s="213"/>
      <c r="T137" s="214"/>
      <c r="AT137" s="215" t="s">
        <v>141</v>
      </c>
      <c r="AU137" s="215" t="s">
        <v>139</v>
      </c>
      <c r="AV137" s="12" t="s">
        <v>139</v>
      </c>
      <c r="AW137" s="12" t="s">
        <v>40</v>
      </c>
      <c r="AX137" s="12" t="s">
        <v>76</v>
      </c>
      <c r="AY137" s="215" t="s">
        <v>130</v>
      </c>
    </row>
    <row r="138" spans="2:51" s="11" customFormat="1" ht="12">
      <c r="B138" s="192"/>
      <c r="C138" s="193"/>
      <c r="D138" s="194" t="s">
        <v>141</v>
      </c>
      <c r="E138" s="195" t="s">
        <v>32</v>
      </c>
      <c r="F138" s="196" t="s">
        <v>195</v>
      </c>
      <c r="G138" s="193"/>
      <c r="H138" s="197" t="s">
        <v>32</v>
      </c>
      <c r="I138" s="198"/>
      <c r="J138" s="193"/>
      <c r="K138" s="193"/>
      <c r="L138" s="199"/>
      <c r="M138" s="200"/>
      <c r="N138" s="201"/>
      <c r="O138" s="201"/>
      <c r="P138" s="201"/>
      <c r="Q138" s="201"/>
      <c r="R138" s="201"/>
      <c r="S138" s="201"/>
      <c r="T138" s="202"/>
      <c r="AT138" s="203" t="s">
        <v>141</v>
      </c>
      <c r="AU138" s="203" t="s">
        <v>139</v>
      </c>
      <c r="AV138" s="11" t="s">
        <v>16</v>
      </c>
      <c r="AW138" s="11" t="s">
        <v>40</v>
      </c>
      <c r="AX138" s="11" t="s">
        <v>76</v>
      </c>
      <c r="AY138" s="203" t="s">
        <v>130</v>
      </c>
    </row>
    <row r="139" spans="2:51" s="12" customFormat="1" ht="12">
      <c r="B139" s="204"/>
      <c r="C139" s="205"/>
      <c r="D139" s="194" t="s">
        <v>141</v>
      </c>
      <c r="E139" s="217" t="s">
        <v>32</v>
      </c>
      <c r="F139" s="218" t="s">
        <v>196</v>
      </c>
      <c r="G139" s="205"/>
      <c r="H139" s="219">
        <v>49.655000000000001</v>
      </c>
      <c r="I139" s="210"/>
      <c r="J139" s="205"/>
      <c r="K139" s="205"/>
      <c r="L139" s="211"/>
      <c r="M139" s="212"/>
      <c r="N139" s="213"/>
      <c r="O139" s="213"/>
      <c r="P139" s="213"/>
      <c r="Q139" s="213"/>
      <c r="R139" s="213"/>
      <c r="S139" s="213"/>
      <c r="T139" s="214"/>
      <c r="AT139" s="215" t="s">
        <v>141</v>
      </c>
      <c r="AU139" s="215" t="s">
        <v>139</v>
      </c>
      <c r="AV139" s="12" t="s">
        <v>139</v>
      </c>
      <c r="AW139" s="12" t="s">
        <v>40</v>
      </c>
      <c r="AX139" s="12" t="s">
        <v>76</v>
      </c>
      <c r="AY139" s="215" t="s">
        <v>130</v>
      </c>
    </row>
    <row r="140" spans="2:51" s="11" customFormat="1" ht="12">
      <c r="B140" s="192"/>
      <c r="C140" s="193"/>
      <c r="D140" s="194" t="s">
        <v>141</v>
      </c>
      <c r="E140" s="195" t="s">
        <v>32</v>
      </c>
      <c r="F140" s="196" t="s">
        <v>197</v>
      </c>
      <c r="G140" s="193"/>
      <c r="H140" s="197" t="s">
        <v>32</v>
      </c>
      <c r="I140" s="198"/>
      <c r="J140" s="193"/>
      <c r="K140" s="193"/>
      <c r="L140" s="199"/>
      <c r="M140" s="200"/>
      <c r="N140" s="201"/>
      <c r="O140" s="201"/>
      <c r="P140" s="201"/>
      <c r="Q140" s="201"/>
      <c r="R140" s="201"/>
      <c r="S140" s="201"/>
      <c r="T140" s="202"/>
      <c r="AT140" s="203" t="s">
        <v>141</v>
      </c>
      <c r="AU140" s="203" t="s">
        <v>139</v>
      </c>
      <c r="AV140" s="11" t="s">
        <v>16</v>
      </c>
      <c r="AW140" s="11" t="s">
        <v>40</v>
      </c>
      <c r="AX140" s="11" t="s">
        <v>76</v>
      </c>
      <c r="AY140" s="203" t="s">
        <v>130</v>
      </c>
    </row>
    <row r="141" spans="2:51" s="12" customFormat="1" ht="12">
      <c r="B141" s="204"/>
      <c r="C141" s="205"/>
      <c r="D141" s="194" t="s">
        <v>141</v>
      </c>
      <c r="E141" s="217" t="s">
        <v>32</v>
      </c>
      <c r="F141" s="218" t="s">
        <v>198</v>
      </c>
      <c r="G141" s="205"/>
      <c r="H141" s="219">
        <v>50.152000000000001</v>
      </c>
      <c r="I141" s="210"/>
      <c r="J141" s="205"/>
      <c r="K141" s="205"/>
      <c r="L141" s="211"/>
      <c r="M141" s="212"/>
      <c r="N141" s="213"/>
      <c r="O141" s="213"/>
      <c r="P141" s="213"/>
      <c r="Q141" s="213"/>
      <c r="R141" s="213"/>
      <c r="S141" s="213"/>
      <c r="T141" s="214"/>
      <c r="AT141" s="215" t="s">
        <v>141</v>
      </c>
      <c r="AU141" s="215" t="s">
        <v>139</v>
      </c>
      <c r="AV141" s="12" t="s">
        <v>139</v>
      </c>
      <c r="AW141" s="12" t="s">
        <v>40</v>
      </c>
      <c r="AX141" s="12" t="s">
        <v>76</v>
      </c>
      <c r="AY141" s="215" t="s">
        <v>130</v>
      </c>
    </row>
    <row r="142" spans="2:51" s="11" customFormat="1" ht="12">
      <c r="B142" s="192"/>
      <c r="C142" s="193"/>
      <c r="D142" s="194" t="s">
        <v>141</v>
      </c>
      <c r="E142" s="195" t="s">
        <v>32</v>
      </c>
      <c r="F142" s="196" t="s">
        <v>199</v>
      </c>
      <c r="G142" s="193"/>
      <c r="H142" s="197" t="s">
        <v>32</v>
      </c>
      <c r="I142" s="198"/>
      <c r="J142" s="193"/>
      <c r="K142" s="193"/>
      <c r="L142" s="199"/>
      <c r="M142" s="200"/>
      <c r="N142" s="201"/>
      <c r="O142" s="201"/>
      <c r="P142" s="201"/>
      <c r="Q142" s="201"/>
      <c r="R142" s="201"/>
      <c r="S142" s="201"/>
      <c r="T142" s="202"/>
      <c r="AT142" s="203" t="s">
        <v>141</v>
      </c>
      <c r="AU142" s="203" t="s">
        <v>139</v>
      </c>
      <c r="AV142" s="11" t="s">
        <v>16</v>
      </c>
      <c r="AW142" s="11" t="s">
        <v>40</v>
      </c>
      <c r="AX142" s="11" t="s">
        <v>76</v>
      </c>
      <c r="AY142" s="203" t="s">
        <v>130</v>
      </c>
    </row>
    <row r="143" spans="2:51" s="12" customFormat="1" ht="12">
      <c r="B143" s="204"/>
      <c r="C143" s="205"/>
      <c r="D143" s="194" t="s">
        <v>141</v>
      </c>
      <c r="E143" s="217" t="s">
        <v>32</v>
      </c>
      <c r="F143" s="218" t="s">
        <v>200</v>
      </c>
      <c r="G143" s="205"/>
      <c r="H143" s="219">
        <v>8.0359999999999996</v>
      </c>
      <c r="I143" s="210"/>
      <c r="J143" s="205"/>
      <c r="K143" s="205"/>
      <c r="L143" s="211"/>
      <c r="M143" s="212"/>
      <c r="N143" s="213"/>
      <c r="O143" s="213"/>
      <c r="P143" s="213"/>
      <c r="Q143" s="213"/>
      <c r="R143" s="213"/>
      <c r="S143" s="213"/>
      <c r="T143" s="214"/>
      <c r="AT143" s="215" t="s">
        <v>141</v>
      </c>
      <c r="AU143" s="215" t="s">
        <v>139</v>
      </c>
      <c r="AV143" s="12" t="s">
        <v>139</v>
      </c>
      <c r="AW143" s="12" t="s">
        <v>40</v>
      </c>
      <c r="AX143" s="12" t="s">
        <v>76</v>
      </c>
      <c r="AY143" s="215" t="s">
        <v>130</v>
      </c>
    </row>
    <row r="144" spans="2:51" s="13" customFormat="1" ht="12">
      <c r="B144" s="220"/>
      <c r="C144" s="221"/>
      <c r="D144" s="206" t="s">
        <v>141</v>
      </c>
      <c r="E144" s="222" t="s">
        <v>32</v>
      </c>
      <c r="F144" s="223" t="s">
        <v>159</v>
      </c>
      <c r="G144" s="221"/>
      <c r="H144" s="224">
        <v>177.33099999999999</v>
      </c>
      <c r="I144" s="225"/>
      <c r="J144" s="221"/>
      <c r="K144" s="221"/>
      <c r="L144" s="226"/>
      <c r="M144" s="227"/>
      <c r="N144" s="228"/>
      <c r="O144" s="228"/>
      <c r="P144" s="228"/>
      <c r="Q144" s="228"/>
      <c r="R144" s="228"/>
      <c r="S144" s="228"/>
      <c r="T144" s="229"/>
      <c r="AT144" s="230" t="s">
        <v>141</v>
      </c>
      <c r="AU144" s="230" t="s">
        <v>139</v>
      </c>
      <c r="AV144" s="13" t="s">
        <v>138</v>
      </c>
      <c r="AW144" s="13" t="s">
        <v>40</v>
      </c>
      <c r="AX144" s="13" t="s">
        <v>16</v>
      </c>
      <c r="AY144" s="230" t="s">
        <v>130</v>
      </c>
    </row>
    <row r="145" spans="2:65" s="1" customFormat="1" ht="28.8" customHeight="1">
      <c r="B145" s="36"/>
      <c r="C145" s="180" t="s">
        <v>201</v>
      </c>
      <c r="D145" s="180" t="s">
        <v>133</v>
      </c>
      <c r="E145" s="181" t="s">
        <v>202</v>
      </c>
      <c r="F145" s="182" t="s">
        <v>203</v>
      </c>
      <c r="G145" s="183" t="s">
        <v>136</v>
      </c>
      <c r="H145" s="184">
        <v>33.866</v>
      </c>
      <c r="I145" s="185"/>
      <c r="J145" s="186">
        <f>ROUND(I145*H145,2)</f>
        <v>0</v>
      </c>
      <c r="K145" s="182" t="s">
        <v>137</v>
      </c>
      <c r="L145" s="56"/>
      <c r="M145" s="187" t="s">
        <v>32</v>
      </c>
      <c r="N145" s="188" t="s">
        <v>48</v>
      </c>
      <c r="O145" s="37"/>
      <c r="P145" s="189">
        <f>O145*H145</f>
        <v>0</v>
      </c>
      <c r="Q145" s="189">
        <v>2.4000000000000001E-4</v>
      </c>
      <c r="R145" s="189">
        <f>Q145*H145</f>
        <v>8.1278400000000008E-3</v>
      </c>
      <c r="S145" s="189">
        <v>0</v>
      </c>
      <c r="T145" s="190">
        <f>S145*H145</f>
        <v>0</v>
      </c>
      <c r="AR145" s="18" t="s">
        <v>138</v>
      </c>
      <c r="AT145" s="18" t="s">
        <v>133</v>
      </c>
      <c r="AU145" s="18" t="s">
        <v>139</v>
      </c>
      <c r="AY145" s="18" t="s">
        <v>130</v>
      </c>
      <c r="BE145" s="191">
        <f>IF(N145="základní",J145,0)</f>
        <v>0</v>
      </c>
      <c r="BF145" s="191">
        <f>IF(N145="snížená",J145,0)</f>
        <v>0</v>
      </c>
      <c r="BG145" s="191">
        <f>IF(N145="zákl. přenesená",J145,0)</f>
        <v>0</v>
      </c>
      <c r="BH145" s="191">
        <f>IF(N145="sníž. přenesená",J145,0)</f>
        <v>0</v>
      </c>
      <c r="BI145" s="191">
        <f>IF(N145="nulová",J145,0)</f>
        <v>0</v>
      </c>
      <c r="BJ145" s="18" t="s">
        <v>139</v>
      </c>
      <c r="BK145" s="191">
        <f>ROUND(I145*H145,2)</f>
        <v>0</v>
      </c>
      <c r="BL145" s="18" t="s">
        <v>138</v>
      </c>
      <c r="BM145" s="18" t="s">
        <v>204</v>
      </c>
    </row>
    <row r="146" spans="2:65" s="1" customFormat="1" ht="60">
      <c r="B146" s="36"/>
      <c r="C146" s="58"/>
      <c r="D146" s="194" t="s">
        <v>148</v>
      </c>
      <c r="E146" s="58"/>
      <c r="F146" s="216" t="s">
        <v>205</v>
      </c>
      <c r="G146" s="58"/>
      <c r="H146" s="58"/>
      <c r="I146" s="150"/>
      <c r="J146" s="58"/>
      <c r="K146" s="58"/>
      <c r="L146" s="56"/>
      <c r="M146" s="73"/>
      <c r="N146" s="37"/>
      <c r="O146" s="37"/>
      <c r="P146" s="37"/>
      <c r="Q146" s="37"/>
      <c r="R146" s="37"/>
      <c r="S146" s="37"/>
      <c r="T146" s="74"/>
      <c r="AT146" s="18" t="s">
        <v>148</v>
      </c>
      <c r="AU146" s="18" t="s">
        <v>139</v>
      </c>
    </row>
    <row r="147" spans="2:65" s="11" customFormat="1" ht="12">
      <c r="B147" s="192"/>
      <c r="C147" s="193"/>
      <c r="D147" s="194" t="s">
        <v>141</v>
      </c>
      <c r="E147" s="195" t="s">
        <v>32</v>
      </c>
      <c r="F147" s="196" t="s">
        <v>206</v>
      </c>
      <c r="G147" s="193"/>
      <c r="H147" s="197" t="s">
        <v>32</v>
      </c>
      <c r="I147" s="198"/>
      <c r="J147" s="193"/>
      <c r="K147" s="193"/>
      <c r="L147" s="199"/>
      <c r="M147" s="200"/>
      <c r="N147" s="201"/>
      <c r="O147" s="201"/>
      <c r="P147" s="201"/>
      <c r="Q147" s="201"/>
      <c r="R147" s="201"/>
      <c r="S147" s="201"/>
      <c r="T147" s="202"/>
      <c r="AT147" s="203" t="s">
        <v>141</v>
      </c>
      <c r="AU147" s="203" t="s">
        <v>139</v>
      </c>
      <c r="AV147" s="11" t="s">
        <v>16</v>
      </c>
      <c r="AW147" s="11" t="s">
        <v>40</v>
      </c>
      <c r="AX147" s="11" t="s">
        <v>76</v>
      </c>
      <c r="AY147" s="203" t="s">
        <v>130</v>
      </c>
    </row>
    <row r="148" spans="2:65" s="12" customFormat="1" ht="12">
      <c r="B148" s="204"/>
      <c r="C148" s="205"/>
      <c r="D148" s="194" t="s">
        <v>141</v>
      </c>
      <c r="E148" s="217" t="s">
        <v>32</v>
      </c>
      <c r="F148" s="218" t="s">
        <v>207</v>
      </c>
      <c r="G148" s="205"/>
      <c r="H148" s="219">
        <v>16.161000000000001</v>
      </c>
      <c r="I148" s="210"/>
      <c r="J148" s="205"/>
      <c r="K148" s="205"/>
      <c r="L148" s="211"/>
      <c r="M148" s="212"/>
      <c r="N148" s="213"/>
      <c r="O148" s="213"/>
      <c r="P148" s="213"/>
      <c r="Q148" s="213"/>
      <c r="R148" s="213"/>
      <c r="S148" s="213"/>
      <c r="T148" s="214"/>
      <c r="AT148" s="215" t="s">
        <v>141</v>
      </c>
      <c r="AU148" s="215" t="s">
        <v>139</v>
      </c>
      <c r="AV148" s="12" t="s">
        <v>139</v>
      </c>
      <c r="AW148" s="12" t="s">
        <v>40</v>
      </c>
      <c r="AX148" s="12" t="s">
        <v>76</v>
      </c>
      <c r="AY148" s="215" t="s">
        <v>130</v>
      </c>
    </row>
    <row r="149" spans="2:65" s="12" customFormat="1" ht="12">
      <c r="B149" s="204"/>
      <c r="C149" s="205"/>
      <c r="D149" s="194" t="s">
        <v>141</v>
      </c>
      <c r="E149" s="217" t="s">
        <v>32</v>
      </c>
      <c r="F149" s="218" t="s">
        <v>208</v>
      </c>
      <c r="G149" s="205"/>
      <c r="H149" s="219">
        <v>17.704999999999998</v>
      </c>
      <c r="I149" s="210"/>
      <c r="J149" s="205"/>
      <c r="K149" s="205"/>
      <c r="L149" s="211"/>
      <c r="M149" s="212"/>
      <c r="N149" s="213"/>
      <c r="O149" s="213"/>
      <c r="P149" s="213"/>
      <c r="Q149" s="213"/>
      <c r="R149" s="213"/>
      <c r="S149" s="213"/>
      <c r="T149" s="214"/>
      <c r="AT149" s="215" t="s">
        <v>141</v>
      </c>
      <c r="AU149" s="215" t="s">
        <v>139</v>
      </c>
      <c r="AV149" s="12" t="s">
        <v>139</v>
      </c>
      <c r="AW149" s="12" t="s">
        <v>40</v>
      </c>
      <c r="AX149" s="12" t="s">
        <v>76</v>
      </c>
      <c r="AY149" s="215" t="s">
        <v>130</v>
      </c>
    </row>
    <row r="150" spans="2:65" s="13" customFormat="1" ht="12">
      <c r="B150" s="220"/>
      <c r="C150" s="221"/>
      <c r="D150" s="206" t="s">
        <v>141</v>
      </c>
      <c r="E150" s="222" t="s">
        <v>32</v>
      </c>
      <c r="F150" s="223" t="s">
        <v>159</v>
      </c>
      <c r="G150" s="221"/>
      <c r="H150" s="224">
        <v>33.866</v>
      </c>
      <c r="I150" s="225"/>
      <c r="J150" s="221"/>
      <c r="K150" s="221"/>
      <c r="L150" s="226"/>
      <c r="M150" s="227"/>
      <c r="N150" s="228"/>
      <c r="O150" s="228"/>
      <c r="P150" s="228"/>
      <c r="Q150" s="228"/>
      <c r="R150" s="228"/>
      <c r="S150" s="228"/>
      <c r="T150" s="229"/>
      <c r="AT150" s="230" t="s">
        <v>141</v>
      </c>
      <c r="AU150" s="230" t="s">
        <v>139</v>
      </c>
      <c r="AV150" s="13" t="s">
        <v>138</v>
      </c>
      <c r="AW150" s="13" t="s">
        <v>40</v>
      </c>
      <c r="AX150" s="13" t="s">
        <v>16</v>
      </c>
      <c r="AY150" s="230" t="s">
        <v>130</v>
      </c>
    </row>
    <row r="151" spans="2:65" s="1" customFormat="1" ht="28.8" customHeight="1">
      <c r="B151" s="36"/>
      <c r="C151" s="180" t="s">
        <v>209</v>
      </c>
      <c r="D151" s="180" t="s">
        <v>133</v>
      </c>
      <c r="E151" s="181" t="s">
        <v>210</v>
      </c>
      <c r="F151" s="182" t="s">
        <v>211</v>
      </c>
      <c r="G151" s="183" t="s">
        <v>212</v>
      </c>
      <c r="H151" s="184">
        <v>7.4999999999999997E-2</v>
      </c>
      <c r="I151" s="185"/>
      <c r="J151" s="186">
        <f>ROUND(I151*H151,2)</f>
        <v>0</v>
      </c>
      <c r="K151" s="182" t="s">
        <v>137</v>
      </c>
      <c r="L151" s="56"/>
      <c r="M151" s="187" t="s">
        <v>32</v>
      </c>
      <c r="N151" s="188" t="s">
        <v>48</v>
      </c>
      <c r="O151" s="37"/>
      <c r="P151" s="189">
        <f>O151*H151</f>
        <v>0</v>
      </c>
      <c r="Q151" s="189">
        <v>2.2563399999999998</v>
      </c>
      <c r="R151" s="189">
        <f>Q151*H151</f>
        <v>0.16922549999999997</v>
      </c>
      <c r="S151" s="189">
        <v>0</v>
      </c>
      <c r="T151" s="190">
        <f>S151*H151</f>
        <v>0</v>
      </c>
      <c r="AR151" s="18" t="s">
        <v>138</v>
      </c>
      <c r="AT151" s="18" t="s">
        <v>133</v>
      </c>
      <c r="AU151" s="18" t="s">
        <v>139</v>
      </c>
      <c r="AY151" s="18" t="s">
        <v>130</v>
      </c>
      <c r="BE151" s="191">
        <f>IF(N151="základní",J151,0)</f>
        <v>0</v>
      </c>
      <c r="BF151" s="191">
        <f>IF(N151="snížená",J151,0)</f>
        <v>0</v>
      </c>
      <c r="BG151" s="191">
        <f>IF(N151="zákl. přenesená",J151,0)</f>
        <v>0</v>
      </c>
      <c r="BH151" s="191">
        <f>IF(N151="sníž. přenesená",J151,0)</f>
        <v>0</v>
      </c>
      <c r="BI151" s="191">
        <f>IF(N151="nulová",J151,0)</f>
        <v>0</v>
      </c>
      <c r="BJ151" s="18" t="s">
        <v>139</v>
      </c>
      <c r="BK151" s="191">
        <f>ROUND(I151*H151,2)</f>
        <v>0</v>
      </c>
      <c r="BL151" s="18" t="s">
        <v>138</v>
      </c>
      <c r="BM151" s="18" t="s">
        <v>213</v>
      </c>
    </row>
    <row r="152" spans="2:65" s="11" customFormat="1" ht="12">
      <c r="B152" s="192"/>
      <c r="C152" s="193"/>
      <c r="D152" s="194" t="s">
        <v>141</v>
      </c>
      <c r="E152" s="195" t="s">
        <v>32</v>
      </c>
      <c r="F152" s="196" t="s">
        <v>214</v>
      </c>
      <c r="G152" s="193"/>
      <c r="H152" s="197" t="s">
        <v>32</v>
      </c>
      <c r="I152" s="198"/>
      <c r="J152" s="193"/>
      <c r="K152" s="193"/>
      <c r="L152" s="199"/>
      <c r="M152" s="200"/>
      <c r="N152" s="201"/>
      <c r="O152" s="201"/>
      <c r="P152" s="201"/>
      <c r="Q152" s="201"/>
      <c r="R152" s="201"/>
      <c r="S152" s="201"/>
      <c r="T152" s="202"/>
      <c r="AT152" s="203" t="s">
        <v>141</v>
      </c>
      <c r="AU152" s="203" t="s">
        <v>139</v>
      </c>
      <c r="AV152" s="11" t="s">
        <v>16</v>
      </c>
      <c r="AW152" s="11" t="s">
        <v>40</v>
      </c>
      <c r="AX152" s="11" t="s">
        <v>76</v>
      </c>
      <c r="AY152" s="203" t="s">
        <v>130</v>
      </c>
    </row>
    <row r="153" spans="2:65" s="12" customFormat="1" ht="12">
      <c r="B153" s="204"/>
      <c r="C153" s="205"/>
      <c r="D153" s="206" t="s">
        <v>141</v>
      </c>
      <c r="E153" s="207" t="s">
        <v>32</v>
      </c>
      <c r="F153" s="208" t="s">
        <v>215</v>
      </c>
      <c r="G153" s="205"/>
      <c r="H153" s="209">
        <v>7.4999999999999997E-2</v>
      </c>
      <c r="I153" s="210"/>
      <c r="J153" s="205"/>
      <c r="K153" s="205"/>
      <c r="L153" s="211"/>
      <c r="M153" s="212"/>
      <c r="N153" s="213"/>
      <c r="O153" s="213"/>
      <c r="P153" s="213"/>
      <c r="Q153" s="213"/>
      <c r="R153" s="213"/>
      <c r="S153" s="213"/>
      <c r="T153" s="214"/>
      <c r="AT153" s="215" t="s">
        <v>141</v>
      </c>
      <c r="AU153" s="215" t="s">
        <v>139</v>
      </c>
      <c r="AV153" s="12" t="s">
        <v>139</v>
      </c>
      <c r="AW153" s="12" t="s">
        <v>40</v>
      </c>
      <c r="AX153" s="12" t="s">
        <v>16</v>
      </c>
      <c r="AY153" s="215" t="s">
        <v>130</v>
      </c>
    </row>
    <row r="154" spans="2:65" s="1" customFormat="1" ht="20.399999999999999" customHeight="1">
      <c r="B154" s="36"/>
      <c r="C154" s="180" t="s">
        <v>216</v>
      </c>
      <c r="D154" s="180" t="s">
        <v>133</v>
      </c>
      <c r="E154" s="181" t="s">
        <v>217</v>
      </c>
      <c r="F154" s="182" t="s">
        <v>218</v>
      </c>
      <c r="G154" s="183" t="s">
        <v>136</v>
      </c>
      <c r="H154" s="184">
        <v>56.183999999999997</v>
      </c>
      <c r="I154" s="185"/>
      <c r="J154" s="186">
        <f>ROUND(I154*H154,2)</f>
        <v>0</v>
      </c>
      <c r="K154" s="182" t="s">
        <v>137</v>
      </c>
      <c r="L154" s="56"/>
      <c r="M154" s="187" t="s">
        <v>32</v>
      </c>
      <c r="N154" s="188" t="s">
        <v>48</v>
      </c>
      <c r="O154" s="37"/>
      <c r="P154" s="189">
        <f>O154*H154</f>
        <v>0</v>
      </c>
      <c r="Q154" s="189">
        <v>0</v>
      </c>
      <c r="R154" s="189">
        <f>Q154*H154</f>
        <v>0</v>
      </c>
      <c r="S154" s="189">
        <v>0</v>
      </c>
      <c r="T154" s="190">
        <f>S154*H154</f>
        <v>0</v>
      </c>
      <c r="AR154" s="18" t="s">
        <v>138</v>
      </c>
      <c r="AT154" s="18" t="s">
        <v>133</v>
      </c>
      <c r="AU154" s="18" t="s">
        <v>139</v>
      </c>
      <c r="AY154" s="18" t="s">
        <v>130</v>
      </c>
      <c r="BE154" s="191">
        <f>IF(N154="základní",J154,0)</f>
        <v>0</v>
      </c>
      <c r="BF154" s="191">
        <f>IF(N154="snížená",J154,0)</f>
        <v>0</v>
      </c>
      <c r="BG154" s="191">
        <f>IF(N154="zákl. přenesená",J154,0)</f>
        <v>0</v>
      </c>
      <c r="BH154" s="191">
        <f>IF(N154="sníž. přenesená",J154,0)</f>
        <v>0</v>
      </c>
      <c r="BI154" s="191">
        <f>IF(N154="nulová",J154,0)</f>
        <v>0</v>
      </c>
      <c r="BJ154" s="18" t="s">
        <v>139</v>
      </c>
      <c r="BK154" s="191">
        <f>ROUND(I154*H154,2)</f>
        <v>0</v>
      </c>
      <c r="BL154" s="18" t="s">
        <v>138</v>
      </c>
      <c r="BM154" s="18" t="s">
        <v>219</v>
      </c>
    </row>
    <row r="155" spans="2:65" s="11" customFormat="1" ht="12">
      <c r="B155" s="192"/>
      <c r="C155" s="193"/>
      <c r="D155" s="194" t="s">
        <v>141</v>
      </c>
      <c r="E155" s="195" t="s">
        <v>32</v>
      </c>
      <c r="F155" s="196" t="s">
        <v>156</v>
      </c>
      <c r="G155" s="193"/>
      <c r="H155" s="197" t="s">
        <v>32</v>
      </c>
      <c r="I155" s="198"/>
      <c r="J155" s="193"/>
      <c r="K155" s="193"/>
      <c r="L155" s="199"/>
      <c r="M155" s="200"/>
      <c r="N155" s="201"/>
      <c r="O155" s="201"/>
      <c r="P155" s="201"/>
      <c r="Q155" s="201"/>
      <c r="R155" s="201"/>
      <c r="S155" s="201"/>
      <c r="T155" s="202"/>
      <c r="AT155" s="203" t="s">
        <v>141</v>
      </c>
      <c r="AU155" s="203" t="s">
        <v>139</v>
      </c>
      <c r="AV155" s="11" t="s">
        <v>16</v>
      </c>
      <c r="AW155" s="11" t="s">
        <v>40</v>
      </c>
      <c r="AX155" s="11" t="s">
        <v>76</v>
      </c>
      <c r="AY155" s="203" t="s">
        <v>130</v>
      </c>
    </row>
    <row r="156" spans="2:65" s="12" customFormat="1" ht="12">
      <c r="B156" s="204"/>
      <c r="C156" s="205"/>
      <c r="D156" s="194" t="s">
        <v>141</v>
      </c>
      <c r="E156" s="217" t="s">
        <v>32</v>
      </c>
      <c r="F156" s="218" t="s">
        <v>157</v>
      </c>
      <c r="G156" s="205"/>
      <c r="H156" s="219">
        <v>13.038</v>
      </c>
      <c r="I156" s="210"/>
      <c r="J156" s="205"/>
      <c r="K156" s="205"/>
      <c r="L156" s="211"/>
      <c r="M156" s="212"/>
      <c r="N156" s="213"/>
      <c r="O156" s="213"/>
      <c r="P156" s="213"/>
      <c r="Q156" s="213"/>
      <c r="R156" s="213"/>
      <c r="S156" s="213"/>
      <c r="T156" s="214"/>
      <c r="AT156" s="215" t="s">
        <v>141</v>
      </c>
      <c r="AU156" s="215" t="s">
        <v>139</v>
      </c>
      <c r="AV156" s="12" t="s">
        <v>139</v>
      </c>
      <c r="AW156" s="12" t="s">
        <v>40</v>
      </c>
      <c r="AX156" s="12" t="s">
        <v>76</v>
      </c>
      <c r="AY156" s="215" t="s">
        <v>130</v>
      </c>
    </row>
    <row r="157" spans="2:65" s="12" customFormat="1" ht="12">
      <c r="B157" s="204"/>
      <c r="C157" s="205"/>
      <c r="D157" s="194" t="s">
        <v>141</v>
      </c>
      <c r="E157" s="217" t="s">
        <v>32</v>
      </c>
      <c r="F157" s="218" t="s">
        <v>158</v>
      </c>
      <c r="G157" s="205"/>
      <c r="H157" s="219">
        <v>43.146000000000001</v>
      </c>
      <c r="I157" s="210"/>
      <c r="J157" s="205"/>
      <c r="K157" s="205"/>
      <c r="L157" s="211"/>
      <c r="M157" s="212"/>
      <c r="N157" s="213"/>
      <c r="O157" s="213"/>
      <c r="P157" s="213"/>
      <c r="Q157" s="213"/>
      <c r="R157" s="213"/>
      <c r="S157" s="213"/>
      <c r="T157" s="214"/>
      <c r="AT157" s="215" t="s">
        <v>141</v>
      </c>
      <c r="AU157" s="215" t="s">
        <v>139</v>
      </c>
      <c r="AV157" s="12" t="s">
        <v>139</v>
      </c>
      <c r="AW157" s="12" t="s">
        <v>40</v>
      </c>
      <c r="AX157" s="12" t="s">
        <v>76</v>
      </c>
      <c r="AY157" s="215" t="s">
        <v>130</v>
      </c>
    </row>
    <row r="158" spans="2:65" s="13" customFormat="1" ht="12">
      <c r="B158" s="220"/>
      <c r="C158" s="221"/>
      <c r="D158" s="206" t="s">
        <v>141</v>
      </c>
      <c r="E158" s="222" t="s">
        <v>32</v>
      </c>
      <c r="F158" s="223" t="s">
        <v>159</v>
      </c>
      <c r="G158" s="221"/>
      <c r="H158" s="224">
        <v>56.183999999999997</v>
      </c>
      <c r="I158" s="225"/>
      <c r="J158" s="221"/>
      <c r="K158" s="221"/>
      <c r="L158" s="226"/>
      <c r="M158" s="227"/>
      <c r="N158" s="228"/>
      <c r="O158" s="228"/>
      <c r="P158" s="228"/>
      <c r="Q158" s="228"/>
      <c r="R158" s="228"/>
      <c r="S158" s="228"/>
      <c r="T158" s="229"/>
      <c r="AT158" s="230" t="s">
        <v>141</v>
      </c>
      <c r="AU158" s="230" t="s">
        <v>139</v>
      </c>
      <c r="AV158" s="13" t="s">
        <v>138</v>
      </c>
      <c r="AW158" s="13" t="s">
        <v>40</v>
      </c>
      <c r="AX158" s="13" t="s">
        <v>16</v>
      </c>
      <c r="AY158" s="230" t="s">
        <v>130</v>
      </c>
    </row>
    <row r="159" spans="2:65" s="1" customFormat="1" ht="20.399999999999999" customHeight="1">
      <c r="B159" s="36"/>
      <c r="C159" s="180" t="s">
        <v>220</v>
      </c>
      <c r="D159" s="180" t="s">
        <v>133</v>
      </c>
      <c r="E159" s="181" t="s">
        <v>221</v>
      </c>
      <c r="F159" s="182" t="s">
        <v>222</v>
      </c>
      <c r="G159" s="183" t="s">
        <v>136</v>
      </c>
      <c r="H159" s="184">
        <v>16.7</v>
      </c>
      <c r="I159" s="185"/>
      <c r="J159" s="186">
        <f>ROUND(I159*H159,2)</f>
        <v>0</v>
      </c>
      <c r="K159" s="182" t="s">
        <v>137</v>
      </c>
      <c r="L159" s="56"/>
      <c r="M159" s="187" t="s">
        <v>32</v>
      </c>
      <c r="N159" s="188" t="s">
        <v>48</v>
      </c>
      <c r="O159" s="37"/>
      <c r="P159" s="189">
        <f>O159*H159</f>
        <v>0</v>
      </c>
      <c r="Q159" s="189">
        <v>2.0400000000000001E-2</v>
      </c>
      <c r="R159" s="189">
        <f>Q159*H159</f>
        <v>0.34067999999999998</v>
      </c>
      <c r="S159" s="189">
        <v>0</v>
      </c>
      <c r="T159" s="190">
        <f>S159*H159</f>
        <v>0</v>
      </c>
      <c r="AR159" s="18" t="s">
        <v>138</v>
      </c>
      <c r="AT159" s="18" t="s">
        <v>133</v>
      </c>
      <c r="AU159" s="18" t="s">
        <v>139</v>
      </c>
      <c r="AY159" s="18" t="s">
        <v>130</v>
      </c>
      <c r="BE159" s="191">
        <f>IF(N159="základní",J159,0)</f>
        <v>0</v>
      </c>
      <c r="BF159" s="191">
        <f>IF(N159="snížená",J159,0)</f>
        <v>0</v>
      </c>
      <c r="BG159" s="191">
        <f>IF(N159="zákl. přenesená",J159,0)</f>
        <v>0</v>
      </c>
      <c r="BH159" s="191">
        <f>IF(N159="sníž. přenesená",J159,0)</f>
        <v>0</v>
      </c>
      <c r="BI159" s="191">
        <f>IF(N159="nulová",J159,0)</f>
        <v>0</v>
      </c>
      <c r="BJ159" s="18" t="s">
        <v>139</v>
      </c>
      <c r="BK159" s="191">
        <f>ROUND(I159*H159,2)</f>
        <v>0</v>
      </c>
      <c r="BL159" s="18" t="s">
        <v>138</v>
      </c>
      <c r="BM159" s="18" t="s">
        <v>223</v>
      </c>
    </row>
    <row r="160" spans="2:65" s="11" customFormat="1" ht="12">
      <c r="B160" s="192"/>
      <c r="C160" s="193"/>
      <c r="D160" s="194" t="s">
        <v>141</v>
      </c>
      <c r="E160" s="195" t="s">
        <v>32</v>
      </c>
      <c r="F160" s="196" t="s">
        <v>224</v>
      </c>
      <c r="G160" s="193"/>
      <c r="H160" s="197" t="s">
        <v>32</v>
      </c>
      <c r="I160" s="198"/>
      <c r="J160" s="193"/>
      <c r="K160" s="193"/>
      <c r="L160" s="199"/>
      <c r="M160" s="200"/>
      <c r="N160" s="201"/>
      <c r="O160" s="201"/>
      <c r="P160" s="201"/>
      <c r="Q160" s="201"/>
      <c r="R160" s="201"/>
      <c r="S160" s="201"/>
      <c r="T160" s="202"/>
      <c r="AT160" s="203" t="s">
        <v>141</v>
      </c>
      <c r="AU160" s="203" t="s">
        <v>139</v>
      </c>
      <c r="AV160" s="11" t="s">
        <v>16</v>
      </c>
      <c r="AW160" s="11" t="s">
        <v>40</v>
      </c>
      <c r="AX160" s="11" t="s">
        <v>76</v>
      </c>
      <c r="AY160" s="203" t="s">
        <v>130</v>
      </c>
    </row>
    <row r="161" spans="2:65" s="12" customFormat="1" ht="12">
      <c r="B161" s="204"/>
      <c r="C161" s="205"/>
      <c r="D161" s="194" t="s">
        <v>141</v>
      </c>
      <c r="E161" s="217" t="s">
        <v>32</v>
      </c>
      <c r="F161" s="218" t="s">
        <v>225</v>
      </c>
      <c r="G161" s="205"/>
      <c r="H161" s="219">
        <v>16.7</v>
      </c>
      <c r="I161" s="210"/>
      <c r="J161" s="205"/>
      <c r="K161" s="205"/>
      <c r="L161" s="211"/>
      <c r="M161" s="212"/>
      <c r="N161" s="213"/>
      <c r="O161" s="213"/>
      <c r="P161" s="213"/>
      <c r="Q161" s="213"/>
      <c r="R161" s="213"/>
      <c r="S161" s="213"/>
      <c r="T161" s="214"/>
      <c r="AT161" s="215" t="s">
        <v>141</v>
      </c>
      <c r="AU161" s="215" t="s">
        <v>139</v>
      </c>
      <c r="AV161" s="12" t="s">
        <v>139</v>
      </c>
      <c r="AW161" s="12" t="s">
        <v>40</v>
      </c>
      <c r="AX161" s="12" t="s">
        <v>16</v>
      </c>
      <c r="AY161" s="215" t="s">
        <v>130</v>
      </c>
    </row>
    <row r="162" spans="2:65" s="10" customFormat="1" ht="29.85" customHeight="1">
      <c r="B162" s="163"/>
      <c r="C162" s="164"/>
      <c r="D162" s="165" t="s">
        <v>75</v>
      </c>
      <c r="E162" s="231" t="s">
        <v>209</v>
      </c>
      <c r="F162" s="231" t="s">
        <v>226</v>
      </c>
      <c r="G162" s="164"/>
      <c r="H162" s="164"/>
      <c r="I162" s="167"/>
      <c r="J162" s="232">
        <f>BK162</f>
        <v>0</v>
      </c>
      <c r="K162" s="164"/>
      <c r="L162" s="169"/>
      <c r="M162" s="170"/>
      <c r="N162" s="171"/>
      <c r="O162" s="171"/>
      <c r="P162" s="172">
        <f>P163+P170+P180</f>
        <v>0</v>
      </c>
      <c r="Q162" s="171"/>
      <c r="R162" s="172">
        <f>R163+R170+R180</f>
        <v>9.1192919999999997E-2</v>
      </c>
      <c r="S162" s="171"/>
      <c r="T162" s="173">
        <f>T163+T170+T180</f>
        <v>4.3942690000000004</v>
      </c>
      <c r="AR162" s="174" t="s">
        <v>16</v>
      </c>
      <c r="AT162" s="175" t="s">
        <v>75</v>
      </c>
      <c r="AU162" s="175" t="s">
        <v>16</v>
      </c>
      <c r="AY162" s="174" t="s">
        <v>130</v>
      </c>
      <c r="BK162" s="176">
        <f>BK163+BK170+BK180</f>
        <v>0</v>
      </c>
    </row>
    <row r="163" spans="2:65" s="10" customFormat="1" ht="14.85" customHeight="1">
      <c r="B163" s="163"/>
      <c r="C163" s="164"/>
      <c r="D163" s="177" t="s">
        <v>75</v>
      </c>
      <c r="E163" s="178" t="s">
        <v>227</v>
      </c>
      <c r="F163" s="178" t="s">
        <v>228</v>
      </c>
      <c r="G163" s="164"/>
      <c r="H163" s="164"/>
      <c r="I163" s="167"/>
      <c r="J163" s="179">
        <f>BK163</f>
        <v>0</v>
      </c>
      <c r="K163" s="164"/>
      <c r="L163" s="169"/>
      <c r="M163" s="170"/>
      <c r="N163" s="171"/>
      <c r="O163" s="171"/>
      <c r="P163" s="172">
        <f>SUM(P164:P169)</f>
        <v>0</v>
      </c>
      <c r="Q163" s="171"/>
      <c r="R163" s="172">
        <f>SUM(R164:R169)</f>
        <v>7.3039199999999993E-3</v>
      </c>
      <c r="S163" s="171"/>
      <c r="T163" s="173">
        <f>SUM(T164:T169)</f>
        <v>0</v>
      </c>
      <c r="AR163" s="174" t="s">
        <v>16</v>
      </c>
      <c r="AT163" s="175" t="s">
        <v>75</v>
      </c>
      <c r="AU163" s="175" t="s">
        <v>139</v>
      </c>
      <c r="AY163" s="174" t="s">
        <v>130</v>
      </c>
      <c r="BK163" s="176">
        <f>SUM(BK164:BK169)</f>
        <v>0</v>
      </c>
    </row>
    <row r="164" spans="2:65" s="1" customFormat="1" ht="28.8" customHeight="1">
      <c r="B164" s="36"/>
      <c r="C164" s="180" t="s">
        <v>229</v>
      </c>
      <c r="D164" s="180" t="s">
        <v>133</v>
      </c>
      <c r="E164" s="181" t="s">
        <v>230</v>
      </c>
      <c r="F164" s="182" t="s">
        <v>231</v>
      </c>
      <c r="G164" s="183" t="s">
        <v>136</v>
      </c>
      <c r="H164" s="184">
        <v>56.183999999999997</v>
      </c>
      <c r="I164" s="185"/>
      <c r="J164" s="186">
        <f>ROUND(I164*H164,2)</f>
        <v>0</v>
      </c>
      <c r="K164" s="182" t="s">
        <v>137</v>
      </c>
      <c r="L164" s="56"/>
      <c r="M164" s="187" t="s">
        <v>32</v>
      </c>
      <c r="N164" s="188" t="s">
        <v>48</v>
      </c>
      <c r="O164" s="37"/>
      <c r="P164" s="189">
        <f>O164*H164</f>
        <v>0</v>
      </c>
      <c r="Q164" s="189">
        <v>1.2999999999999999E-4</v>
      </c>
      <c r="R164" s="189">
        <f>Q164*H164</f>
        <v>7.3039199999999993E-3</v>
      </c>
      <c r="S164" s="189">
        <v>0</v>
      </c>
      <c r="T164" s="190">
        <f>S164*H164</f>
        <v>0</v>
      </c>
      <c r="AR164" s="18" t="s">
        <v>138</v>
      </c>
      <c r="AT164" s="18" t="s">
        <v>133</v>
      </c>
      <c r="AU164" s="18" t="s">
        <v>131</v>
      </c>
      <c r="AY164" s="18" t="s">
        <v>130</v>
      </c>
      <c r="BE164" s="191">
        <f>IF(N164="základní",J164,0)</f>
        <v>0</v>
      </c>
      <c r="BF164" s="191">
        <f>IF(N164="snížená",J164,0)</f>
        <v>0</v>
      </c>
      <c r="BG164" s="191">
        <f>IF(N164="zákl. přenesená",J164,0)</f>
        <v>0</v>
      </c>
      <c r="BH164" s="191">
        <f>IF(N164="sníž. přenesená",J164,0)</f>
        <v>0</v>
      </c>
      <c r="BI164" s="191">
        <f>IF(N164="nulová",J164,0)</f>
        <v>0</v>
      </c>
      <c r="BJ164" s="18" t="s">
        <v>139</v>
      </c>
      <c r="BK164" s="191">
        <f>ROUND(I164*H164,2)</f>
        <v>0</v>
      </c>
      <c r="BL164" s="18" t="s">
        <v>138</v>
      </c>
      <c r="BM164" s="18" t="s">
        <v>232</v>
      </c>
    </row>
    <row r="165" spans="2:65" s="1" customFormat="1" ht="60">
      <c r="B165" s="36"/>
      <c r="C165" s="58"/>
      <c r="D165" s="194" t="s">
        <v>148</v>
      </c>
      <c r="E165" s="58"/>
      <c r="F165" s="216" t="s">
        <v>233</v>
      </c>
      <c r="G165" s="58"/>
      <c r="H165" s="58"/>
      <c r="I165" s="150"/>
      <c r="J165" s="58"/>
      <c r="K165" s="58"/>
      <c r="L165" s="56"/>
      <c r="M165" s="73"/>
      <c r="N165" s="37"/>
      <c r="O165" s="37"/>
      <c r="P165" s="37"/>
      <c r="Q165" s="37"/>
      <c r="R165" s="37"/>
      <c r="S165" s="37"/>
      <c r="T165" s="74"/>
      <c r="AT165" s="18" t="s">
        <v>148</v>
      </c>
      <c r="AU165" s="18" t="s">
        <v>131</v>
      </c>
    </row>
    <row r="166" spans="2:65" s="11" customFormat="1" ht="12">
      <c r="B166" s="192"/>
      <c r="C166" s="193"/>
      <c r="D166" s="194" t="s">
        <v>141</v>
      </c>
      <c r="E166" s="195" t="s">
        <v>32</v>
      </c>
      <c r="F166" s="196" t="s">
        <v>156</v>
      </c>
      <c r="G166" s="193"/>
      <c r="H166" s="197" t="s">
        <v>32</v>
      </c>
      <c r="I166" s="198"/>
      <c r="J166" s="193"/>
      <c r="K166" s="193"/>
      <c r="L166" s="199"/>
      <c r="M166" s="200"/>
      <c r="N166" s="201"/>
      <c r="O166" s="201"/>
      <c r="P166" s="201"/>
      <c r="Q166" s="201"/>
      <c r="R166" s="201"/>
      <c r="S166" s="201"/>
      <c r="T166" s="202"/>
      <c r="AT166" s="203" t="s">
        <v>141</v>
      </c>
      <c r="AU166" s="203" t="s">
        <v>131</v>
      </c>
      <c r="AV166" s="11" t="s">
        <v>16</v>
      </c>
      <c r="AW166" s="11" t="s">
        <v>40</v>
      </c>
      <c r="AX166" s="11" t="s">
        <v>76</v>
      </c>
      <c r="AY166" s="203" t="s">
        <v>130</v>
      </c>
    </row>
    <row r="167" spans="2:65" s="12" customFormat="1" ht="12">
      <c r="B167" s="204"/>
      <c r="C167" s="205"/>
      <c r="D167" s="194" t="s">
        <v>141</v>
      </c>
      <c r="E167" s="217" t="s">
        <v>32</v>
      </c>
      <c r="F167" s="218" t="s">
        <v>157</v>
      </c>
      <c r="G167" s="205"/>
      <c r="H167" s="219">
        <v>13.038</v>
      </c>
      <c r="I167" s="210"/>
      <c r="J167" s="205"/>
      <c r="K167" s="205"/>
      <c r="L167" s="211"/>
      <c r="M167" s="212"/>
      <c r="N167" s="213"/>
      <c r="O167" s="213"/>
      <c r="P167" s="213"/>
      <c r="Q167" s="213"/>
      <c r="R167" s="213"/>
      <c r="S167" s="213"/>
      <c r="T167" s="214"/>
      <c r="AT167" s="215" t="s">
        <v>141</v>
      </c>
      <c r="AU167" s="215" t="s">
        <v>131</v>
      </c>
      <c r="AV167" s="12" t="s">
        <v>139</v>
      </c>
      <c r="AW167" s="12" t="s">
        <v>40</v>
      </c>
      <c r="AX167" s="12" t="s">
        <v>76</v>
      </c>
      <c r="AY167" s="215" t="s">
        <v>130</v>
      </c>
    </row>
    <row r="168" spans="2:65" s="12" customFormat="1" ht="12">
      <c r="B168" s="204"/>
      <c r="C168" s="205"/>
      <c r="D168" s="194" t="s">
        <v>141</v>
      </c>
      <c r="E168" s="217" t="s">
        <v>32</v>
      </c>
      <c r="F168" s="218" t="s">
        <v>158</v>
      </c>
      <c r="G168" s="205"/>
      <c r="H168" s="219">
        <v>43.146000000000001</v>
      </c>
      <c r="I168" s="210"/>
      <c r="J168" s="205"/>
      <c r="K168" s="205"/>
      <c r="L168" s="211"/>
      <c r="M168" s="212"/>
      <c r="N168" s="213"/>
      <c r="O168" s="213"/>
      <c r="P168" s="213"/>
      <c r="Q168" s="213"/>
      <c r="R168" s="213"/>
      <c r="S168" s="213"/>
      <c r="T168" s="214"/>
      <c r="AT168" s="215" t="s">
        <v>141</v>
      </c>
      <c r="AU168" s="215" t="s">
        <v>131</v>
      </c>
      <c r="AV168" s="12" t="s">
        <v>139</v>
      </c>
      <c r="AW168" s="12" t="s">
        <v>40</v>
      </c>
      <c r="AX168" s="12" t="s">
        <v>76</v>
      </c>
      <c r="AY168" s="215" t="s">
        <v>130</v>
      </c>
    </row>
    <row r="169" spans="2:65" s="13" customFormat="1" ht="12">
      <c r="B169" s="220"/>
      <c r="C169" s="221"/>
      <c r="D169" s="194" t="s">
        <v>141</v>
      </c>
      <c r="E169" s="233" t="s">
        <v>32</v>
      </c>
      <c r="F169" s="234" t="s">
        <v>159</v>
      </c>
      <c r="G169" s="221"/>
      <c r="H169" s="235">
        <v>56.183999999999997</v>
      </c>
      <c r="I169" s="225"/>
      <c r="J169" s="221"/>
      <c r="K169" s="221"/>
      <c r="L169" s="226"/>
      <c r="M169" s="227"/>
      <c r="N169" s="228"/>
      <c r="O169" s="228"/>
      <c r="P169" s="228"/>
      <c r="Q169" s="228"/>
      <c r="R169" s="228"/>
      <c r="S169" s="228"/>
      <c r="T169" s="229"/>
      <c r="AT169" s="230" t="s">
        <v>141</v>
      </c>
      <c r="AU169" s="230" t="s">
        <v>131</v>
      </c>
      <c r="AV169" s="13" t="s">
        <v>138</v>
      </c>
      <c r="AW169" s="13" t="s">
        <v>40</v>
      </c>
      <c r="AX169" s="13" t="s">
        <v>16</v>
      </c>
      <c r="AY169" s="230" t="s">
        <v>130</v>
      </c>
    </row>
    <row r="170" spans="2:65" s="10" customFormat="1" ht="22.35" customHeight="1">
      <c r="B170" s="163"/>
      <c r="C170" s="164"/>
      <c r="D170" s="177" t="s">
        <v>75</v>
      </c>
      <c r="E170" s="178" t="s">
        <v>234</v>
      </c>
      <c r="F170" s="178" t="s">
        <v>235</v>
      </c>
      <c r="G170" s="164"/>
      <c r="H170" s="164"/>
      <c r="I170" s="167"/>
      <c r="J170" s="179">
        <f>BK170</f>
        <v>0</v>
      </c>
      <c r="K170" s="164"/>
      <c r="L170" s="169"/>
      <c r="M170" s="170"/>
      <c r="N170" s="171"/>
      <c r="O170" s="171"/>
      <c r="P170" s="172">
        <f>SUM(P171:P179)</f>
        <v>0</v>
      </c>
      <c r="Q170" s="171"/>
      <c r="R170" s="172">
        <f>SUM(R171:R179)</f>
        <v>8.2711999999999994E-2</v>
      </c>
      <c r="S170" s="171"/>
      <c r="T170" s="173">
        <f>SUM(T171:T179)</f>
        <v>5.6000000000000001E-2</v>
      </c>
      <c r="AR170" s="174" t="s">
        <v>16</v>
      </c>
      <c r="AT170" s="175" t="s">
        <v>75</v>
      </c>
      <c r="AU170" s="175" t="s">
        <v>139</v>
      </c>
      <c r="AY170" s="174" t="s">
        <v>130</v>
      </c>
      <c r="BK170" s="176">
        <f>SUM(BK171:BK179)</f>
        <v>0</v>
      </c>
    </row>
    <row r="171" spans="2:65" s="1" customFormat="1" ht="63" customHeight="1">
      <c r="B171" s="36"/>
      <c r="C171" s="180" t="s">
        <v>236</v>
      </c>
      <c r="D171" s="180" t="s">
        <v>133</v>
      </c>
      <c r="E171" s="181" t="s">
        <v>237</v>
      </c>
      <c r="F171" s="182" t="s">
        <v>238</v>
      </c>
      <c r="G171" s="183" t="s">
        <v>136</v>
      </c>
      <c r="H171" s="184">
        <v>74.8</v>
      </c>
      <c r="I171" s="185"/>
      <c r="J171" s="186">
        <f>ROUND(I171*H171,2)</f>
        <v>0</v>
      </c>
      <c r="K171" s="182" t="s">
        <v>137</v>
      </c>
      <c r="L171" s="56"/>
      <c r="M171" s="187" t="s">
        <v>32</v>
      </c>
      <c r="N171" s="188" t="s">
        <v>48</v>
      </c>
      <c r="O171" s="37"/>
      <c r="P171" s="189">
        <f>O171*H171</f>
        <v>0</v>
      </c>
      <c r="Q171" s="189">
        <v>4.0000000000000003E-5</v>
      </c>
      <c r="R171" s="189">
        <f>Q171*H171</f>
        <v>2.9920000000000003E-3</v>
      </c>
      <c r="S171" s="189">
        <v>0</v>
      </c>
      <c r="T171" s="190">
        <f>S171*H171</f>
        <v>0</v>
      </c>
      <c r="AR171" s="18" t="s">
        <v>138</v>
      </c>
      <c r="AT171" s="18" t="s">
        <v>133</v>
      </c>
      <c r="AU171" s="18" t="s">
        <v>131</v>
      </c>
      <c r="AY171" s="18" t="s">
        <v>130</v>
      </c>
      <c r="BE171" s="191">
        <f>IF(N171="základní",J171,0)</f>
        <v>0</v>
      </c>
      <c r="BF171" s="191">
        <f>IF(N171="snížená",J171,0)</f>
        <v>0</v>
      </c>
      <c r="BG171" s="191">
        <f>IF(N171="zákl. přenesená",J171,0)</f>
        <v>0</v>
      </c>
      <c r="BH171" s="191">
        <f>IF(N171="sníž. přenesená",J171,0)</f>
        <v>0</v>
      </c>
      <c r="BI171" s="191">
        <f>IF(N171="nulová",J171,0)</f>
        <v>0</v>
      </c>
      <c r="BJ171" s="18" t="s">
        <v>139</v>
      </c>
      <c r="BK171" s="191">
        <f>ROUND(I171*H171,2)</f>
        <v>0</v>
      </c>
      <c r="BL171" s="18" t="s">
        <v>138</v>
      </c>
      <c r="BM171" s="18" t="s">
        <v>239</v>
      </c>
    </row>
    <row r="172" spans="2:65" s="1" customFormat="1" ht="96">
      <c r="B172" s="36"/>
      <c r="C172" s="58"/>
      <c r="D172" s="194" t="s">
        <v>148</v>
      </c>
      <c r="E172" s="58"/>
      <c r="F172" s="216" t="s">
        <v>240</v>
      </c>
      <c r="G172" s="58"/>
      <c r="H172" s="58"/>
      <c r="I172" s="150"/>
      <c r="J172" s="58"/>
      <c r="K172" s="58"/>
      <c r="L172" s="56"/>
      <c r="M172" s="73"/>
      <c r="N172" s="37"/>
      <c r="O172" s="37"/>
      <c r="P172" s="37"/>
      <c r="Q172" s="37"/>
      <c r="R172" s="37"/>
      <c r="S172" s="37"/>
      <c r="T172" s="74"/>
      <c r="AT172" s="18" t="s">
        <v>148</v>
      </c>
      <c r="AU172" s="18" t="s">
        <v>131</v>
      </c>
    </row>
    <row r="173" spans="2:65" s="12" customFormat="1" ht="12">
      <c r="B173" s="204"/>
      <c r="C173" s="205"/>
      <c r="D173" s="206" t="s">
        <v>141</v>
      </c>
      <c r="E173" s="207" t="s">
        <v>32</v>
      </c>
      <c r="F173" s="208" t="s">
        <v>241</v>
      </c>
      <c r="G173" s="205"/>
      <c r="H173" s="209">
        <v>74.8</v>
      </c>
      <c r="I173" s="210"/>
      <c r="J173" s="205"/>
      <c r="K173" s="205"/>
      <c r="L173" s="211"/>
      <c r="M173" s="212"/>
      <c r="N173" s="213"/>
      <c r="O173" s="213"/>
      <c r="P173" s="213"/>
      <c r="Q173" s="213"/>
      <c r="R173" s="213"/>
      <c r="S173" s="213"/>
      <c r="T173" s="214"/>
      <c r="AT173" s="215" t="s">
        <v>141</v>
      </c>
      <c r="AU173" s="215" t="s">
        <v>131</v>
      </c>
      <c r="AV173" s="12" t="s">
        <v>139</v>
      </c>
      <c r="AW173" s="12" t="s">
        <v>40</v>
      </c>
      <c r="AX173" s="12" t="s">
        <v>16</v>
      </c>
      <c r="AY173" s="215" t="s">
        <v>130</v>
      </c>
    </row>
    <row r="174" spans="2:65" s="1" customFormat="1" ht="40.200000000000003" customHeight="1">
      <c r="B174" s="36"/>
      <c r="C174" s="180" t="s">
        <v>242</v>
      </c>
      <c r="D174" s="180" t="s">
        <v>133</v>
      </c>
      <c r="E174" s="181" t="s">
        <v>243</v>
      </c>
      <c r="F174" s="182" t="s">
        <v>244</v>
      </c>
      <c r="G174" s="183" t="s">
        <v>245</v>
      </c>
      <c r="H174" s="184">
        <v>1</v>
      </c>
      <c r="I174" s="185"/>
      <c r="J174" s="186">
        <f>ROUND(I174*H174,2)</f>
        <v>0</v>
      </c>
      <c r="K174" s="182" t="s">
        <v>137</v>
      </c>
      <c r="L174" s="56"/>
      <c r="M174" s="187" t="s">
        <v>32</v>
      </c>
      <c r="N174" s="188" t="s">
        <v>48</v>
      </c>
      <c r="O174" s="37"/>
      <c r="P174" s="189">
        <f>O174*H174</f>
        <v>0</v>
      </c>
      <c r="Q174" s="189">
        <v>7.3539999999999994E-2</v>
      </c>
      <c r="R174" s="189">
        <f>Q174*H174</f>
        <v>7.3539999999999994E-2</v>
      </c>
      <c r="S174" s="189">
        <v>5.6000000000000001E-2</v>
      </c>
      <c r="T174" s="190">
        <f>S174*H174</f>
        <v>5.6000000000000001E-2</v>
      </c>
      <c r="AR174" s="18" t="s">
        <v>138</v>
      </c>
      <c r="AT174" s="18" t="s">
        <v>133</v>
      </c>
      <c r="AU174" s="18" t="s">
        <v>131</v>
      </c>
      <c r="AY174" s="18" t="s">
        <v>130</v>
      </c>
      <c r="BE174" s="191">
        <f>IF(N174="základní",J174,0)</f>
        <v>0</v>
      </c>
      <c r="BF174" s="191">
        <f>IF(N174="snížená",J174,0)</f>
        <v>0</v>
      </c>
      <c r="BG174" s="191">
        <f>IF(N174="zákl. přenesená",J174,0)</f>
        <v>0</v>
      </c>
      <c r="BH174" s="191">
        <f>IF(N174="sníž. přenesená",J174,0)</f>
        <v>0</v>
      </c>
      <c r="BI174" s="191">
        <f>IF(N174="nulová",J174,0)</f>
        <v>0</v>
      </c>
      <c r="BJ174" s="18" t="s">
        <v>139</v>
      </c>
      <c r="BK174" s="191">
        <f>ROUND(I174*H174,2)</f>
        <v>0</v>
      </c>
      <c r="BL174" s="18" t="s">
        <v>138</v>
      </c>
      <c r="BM174" s="18" t="s">
        <v>246</v>
      </c>
    </row>
    <row r="175" spans="2:65" s="1" customFormat="1" ht="192">
      <c r="B175" s="36"/>
      <c r="C175" s="58"/>
      <c r="D175" s="194" t="s">
        <v>148</v>
      </c>
      <c r="E175" s="58"/>
      <c r="F175" s="216" t="s">
        <v>247</v>
      </c>
      <c r="G175" s="58"/>
      <c r="H175" s="58"/>
      <c r="I175" s="150"/>
      <c r="J175" s="58"/>
      <c r="K175" s="58"/>
      <c r="L175" s="56"/>
      <c r="M175" s="73"/>
      <c r="N175" s="37"/>
      <c r="O175" s="37"/>
      <c r="P175" s="37"/>
      <c r="Q175" s="37"/>
      <c r="R175" s="37"/>
      <c r="S175" s="37"/>
      <c r="T175" s="74"/>
      <c r="AT175" s="18" t="s">
        <v>148</v>
      </c>
      <c r="AU175" s="18" t="s">
        <v>131</v>
      </c>
    </row>
    <row r="176" spans="2:65" s="11" customFormat="1" ht="12">
      <c r="B176" s="192"/>
      <c r="C176" s="193"/>
      <c r="D176" s="194" t="s">
        <v>141</v>
      </c>
      <c r="E176" s="195" t="s">
        <v>32</v>
      </c>
      <c r="F176" s="196" t="s">
        <v>248</v>
      </c>
      <c r="G176" s="193"/>
      <c r="H176" s="197" t="s">
        <v>32</v>
      </c>
      <c r="I176" s="198"/>
      <c r="J176" s="193"/>
      <c r="K176" s="193"/>
      <c r="L176" s="199"/>
      <c r="M176" s="200"/>
      <c r="N176" s="201"/>
      <c r="O176" s="201"/>
      <c r="P176" s="201"/>
      <c r="Q176" s="201"/>
      <c r="R176" s="201"/>
      <c r="S176" s="201"/>
      <c r="T176" s="202"/>
      <c r="AT176" s="203" t="s">
        <v>141</v>
      </c>
      <c r="AU176" s="203" t="s">
        <v>131</v>
      </c>
      <c r="AV176" s="11" t="s">
        <v>16</v>
      </c>
      <c r="AW176" s="11" t="s">
        <v>40</v>
      </c>
      <c r="AX176" s="11" t="s">
        <v>76</v>
      </c>
      <c r="AY176" s="203" t="s">
        <v>130</v>
      </c>
    </row>
    <row r="177" spans="2:65" s="12" customFormat="1" ht="12">
      <c r="B177" s="204"/>
      <c r="C177" s="205"/>
      <c r="D177" s="206" t="s">
        <v>141</v>
      </c>
      <c r="E177" s="207" t="s">
        <v>32</v>
      </c>
      <c r="F177" s="208" t="s">
        <v>249</v>
      </c>
      <c r="G177" s="205"/>
      <c r="H177" s="209">
        <v>1</v>
      </c>
      <c r="I177" s="210"/>
      <c r="J177" s="205"/>
      <c r="K177" s="205"/>
      <c r="L177" s="211"/>
      <c r="M177" s="212"/>
      <c r="N177" s="213"/>
      <c r="O177" s="213"/>
      <c r="P177" s="213"/>
      <c r="Q177" s="213"/>
      <c r="R177" s="213"/>
      <c r="S177" s="213"/>
      <c r="T177" s="214"/>
      <c r="AT177" s="215" t="s">
        <v>141</v>
      </c>
      <c r="AU177" s="215" t="s">
        <v>131</v>
      </c>
      <c r="AV177" s="12" t="s">
        <v>139</v>
      </c>
      <c r="AW177" s="12" t="s">
        <v>40</v>
      </c>
      <c r="AX177" s="12" t="s">
        <v>16</v>
      </c>
      <c r="AY177" s="215" t="s">
        <v>130</v>
      </c>
    </row>
    <row r="178" spans="2:65" s="1" customFormat="1" ht="51.6" customHeight="1">
      <c r="B178" s="36"/>
      <c r="C178" s="180" t="s">
        <v>8</v>
      </c>
      <c r="D178" s="180" t="s">
        <v>133</v>
      </c>
      <c r="E178" s="181" t="s">
        <v>250</v>
      </c>
      <c r="F178" s="182" t="s">
        <v>251</v>
      </c>
      <c r="G178" s="183" t="s">
        <v>146</v>
      </c>
      <c r="H178" s="184">
        <v>6</v>
      </c>
      <c r="I178" s="185"/>
      <c r="J178" s="186">
        <f>ROUND(I178*H178,2)</f>
        <v>0</v>
      </c>
      <c r="K178" s="182" t="s">
        <v>137</v>
      </c>
      <c r="L178" s="56"/>
      <c r="M178" s="187" t="s">
        <v>32</v>
      </c>
      <c r="N178" s="188" t="s">
        <v>48</v>
      </c>
      <c r="O178" s="37"/>
      <c r="P178" s="189">
        <f>O178*H178</f>
        <v>0</v>
      </c>
      <c r="Q178" s="189">
        <v>1.0300000000000001E-3</v>
      </c>
      <c r="R178" s="189">
        <f>Q178*H178</f>
        <v>6.1800000000000006E-3</v>
      </c>
      <c r="S178" s="189">
        <v>0</v>
      </c>
      <c r="T178" s="190">
        <f>S178*H178</f>
        <v>0</v>
      </c>
      <c r="AR178" s="18" t="s">
        <v>138</v>
      </c>
      <c r="AT178" s="18" t="s">
        <v>133</v>
      </c>
      <c r="AU178" s="18" t="s">
        <v>131</v>
      </c>
      <c r="AY178" s="18" t="s">
        <v>130</v>
      </c>
      <c r="BE178" s="191">
        <f>IF(N178="základní",J178,0)</f>
        <v>0</v>
      </c>
      <c r="BF178" s="191">
        <f>IF(N178="snížená",J178,0)</f>
        <v>0</v>
      </c>
      <c r="BG178" s="191">
        <f>IF(N178="zákl. přenesená",J178,0)</f>
        <v>0</v>
      </c>
      <c r="BH178" s="191">
        <f>IF(N178="sníž. přenesená",J178,0)</f>
        <v>0</v>
      </c>
      <c r="BI178" s="191">
        <f>IF(N178="nulová",J178,0)</f>
        <v>0</v>
      </c>
      <c r="BJ178" s="18" t="s">
        <v>139</v>
      </c>
      <c r="BK178" s="191">
        <f>ROUND(I178*H178,2)</f>
        <v>0</v>
      </c>
      <c r="BL178" s="18" t="s">
        <v>138</v>
      </c>
      <c r="BM178" s="18" t="s">
        <v>252</v>
      </c>
    </row>
    <row r="179" spans="2:65" s="1" customFormat="1" ht="192">
      <c r="B179" s="36"/>
      <c r="C179" s="58"/>
      <c r="D179" s="194" t="s">
        <v>148</v>
      </c>
      <c r="E179" s="58"/>
      <c r="F179" s="216" t="s">
        <v>247</v>
      </c>
      <c r="G179" s="58"/>
      <c r="H179" s="58"/>
      <c r="I179" s="150"/>
      <c r="J179" s="58"/>
      <c r="K179" s="58"/>
      <c r="L179" s="56"/>
      <c r="M179" s="73"/>
      <c r="N179" s="37"/>
      <c r="O179" s="37"/>
      <c r="P179" s="37"/>
      <c r="Q179" s="37"/>
      <c r="R179" s="37"/>
      <c r="S179" s="37"/>
      <c r="T179" s="74"/>
      <c r="AT179" s="18" t="s">
        <v>148</v>
      </c>
      <c r="AU179" s="18" t="s">
        <v>131</v>
      </c>
    </row>
    <row r="180" spans="2:65" s="10" customFormat="1" ht="22.35" customHeight="1">
      <c r="B180" s="163"/>
      <c r="C180" s="164"/>
      <c r="D180" s="177" t="s">
        <v>75</v>
      </c>
      <c r="E180" s="178" t="s">
        <v>253</v>
      </c>
      <c r="F180" s="178" t="s">
        <v>254</v>
      </c>
      <c r="G180" s="164"/>
      <c r="H180" s="164"/>
      <c r="I180" s="167"/>
      <c r="J180" s="179">
        <f>BK180</f>
        <v>0</v>
      </c>
      <c r="K180" s="164"/>
      <c r="L180" s="169"/>
      <c r="M180" s="170"/>
      <c r="N180" s="171"/>
      <c r="O180" s="171"/>
      <c r="P180" s="172">
        <f>SUM(P181:P234)</f>
        <v>0</v>
      </c>
      <c r="Q180" s="171"/>
      <c r="R180" s="172">
        <f>SUM(R181:R234)</f>
        <v>1.1770000000000001E-3</v>
      </c>
      <c r="S180" s="171"/>
      <c r="T180" s="173">
        <f>SUM(T181:T234)</f>
        <v>4.3382690000000004</v>
      </c>
      <c r="AR180" s="174" t="s">
        <v>16</v>
      </c>
      <c r="AT180" s="175" t="s">
        <v>75</v>
      </c>
      <c r="AU180" s="175" t="s">
        <v>139</v>
      </c>
      <c r="AY180" s="174" t="s">
        <v>130</v>
      </c>
      <c r="BK180" s="176">
        <f>SUM(BK181:BK234)</f>
        <v>0</v>
      </c>
    </row>
    <row r="181" spans="2:65" s="1" customFormat="1" ht="28.8" customHeight="1">
      <c r="B181" s="36"/>
      <c r="C181" s="180" t="s">
        <v>255</v>
      </c>
      <c r="D181" s="180" t="s">
        <v>133</v>
      </c>
      <c r="E181" s="181" t="s">
        <v>256</v>
      </c>
      <c r="F181" s="182" t="s">
        <v>257</v>
      </c>
      <c r="G181" s="183" t="s">
        <v>146</v>
      </c>
      <c r="H181" s="184">
        <v>10</v>
      </c>
      <c r="I181" s="185"/>
      <c r="J181" s="186">
        <f>ROUND(I181*H181,2)</f>
        <v>0</v>
      </c>
      <c r="K181" s="182" t="s">
        <v>137</v>
      </c>
      <c r="L181" s="56"/>
      <c r="M181" s="187" t="s">
        <v>32</v>
      </c>
      <c r="N181" s="188" t="s">
        <v>48</v>
      </c>
      <c r="O181" s="37"/>
      <c r="P181" s="189">
        <f>O181*H181</f>
        <v>0</v>
      </c>
      <c r="Q181" s="189">
        <v>0</v>
      </c>
      <c r="R181" s="189">
        <f>Q181*H181</f>
        <v>0</v>
      </c>
      <c r="S181" s="189">
        <v>2.7E-2</v>
      </c>
      <c r="T181" s="190">
        <f>S181*H181</f>
        <v>0.27</v>
      </c>
      <c r="AR181" s="18" t="s">
        <v>138</v>
      </c>
      <c r="AT181" s="18" t="s">
        <v>133</v>
      </c>
      <c r="AU181" s="18" t="s">
        <v>131</v>
      </c>
      <c r="AY181" s="18" t="s">
        <v>130</v>
      </c>
      <c r="BE181" s="191">
        <f>IF(N181="základní",J181,0)</f>
        <v>0</v>
      </c>
      <c r="BF181" s="191">
        <f>IF(N181="snížená",J181,0)</f>
        <v>0</v>
      </c>
      <c r="BG181" s="191">
        <f>IF(N181="zákl. přenesená",J181,0)</f>
        <v>0</v>
      </c>
      <c r="BH181" s="191">
        <f>IF(N181="sníž. přenesená",J181,0)</f>
        <v>0</v>
      </c>
      <c r="BI181" s="191">
        <f>IF(N181="nulová",J181,0)</f>
        <v>0</v>
      </c>
      <c r="BJ181" s="18" t="s">
        <v>139</v>
      </c>
      <c r="BK181" s="191">
        <f>ROUND(I181*H181,2)</f>
        <v>0</v>
      </c>
      <c r="BL181" s="18" t="s">
        <v>138</v>
      </c>
      <c r="BM181" s="18" t="s">
        <v>258</v>
      </c>
    </row>
    <row r="182" spans="2:65" s="12" customFormat="1" ht="12">
      <c r="B182" s="204"/>
      <c r="C182" s="205"/>
      <c r="D182" s="206" t="s">
        <v>141</v>
      </c>
      <c r="E182" s="207" t="s">
        <v>32</v>
      </c>
      <c r="F182" s="208" t="s">
        <v>216</v>
      </c>
      <c r="G182" s="205"/>
      <c r="H182" s="209">
        <v>10</v>
      </c>
      <c r="I182" s="210"/>
      <c r="J182" s="205"/>
      <c r="K182" s="205"/>
      <c r="L182" s="211"/>
      <c r="M182" s="212"/>
      <c r="N182" s="213"/>
      <c r="O182" s="213"/>
      <c r="P182" s="213"/>
      <c r="Q182" s="213"/>
      <c r="R182" s="213"/>
      <c r="S182" s="213"/>
      <c r="T182" s="214"/>
      <c r="AT182" s="215" t="s">
        <v>141</v>
      </c>
      <c r="AU182" s="215" t="s">
        <v>131</v>
      </c>
      <c r="AV182" s="12" t="s">
        <v>139</v>
      </c>
      <c r="AW182" s="12" t="s">
        <v>40</v>
      </c>
      <c r="AX182" s="12" t="s">
        <v>16</v>
      </c>
      <c r="AY182" s="215" t="s">
        <v>130</v>
      </c>
    </row>
    <row r="183" spans="2:65" s="1" customFormat="1" ht="28.8" customHeight="1">
      <c r="B183" s="36"/>
      <c r="C183" s="180" t="s">
        <v>259</v>
      </c>
      <c r="D183" s="180" t="s">
        <v>133</v>
      </c>
      <c r="E183" s="181" t="s">
        <v>260</v>
      </c>
      <c r="F183" s="182" t="s">
        <v>261</v>
      </c>
      <c r="G183" s="183" t="s">
        <v>146</v>
      </c>
      <c r="H183" s="184">
        <v>7</v>
      </c>
      <c r="I183" s="185"/>
      <c r="J183" s="186">
        <f>ROUND(I183*H183,2)</f>
        <v>0</v>
      </c>
      <c r="K183" s="182" t="s">
        <v>137</v>
      </c>
      <c r="L183" s="56"/>
      <c r="M183" s="187" t="s">
        <v>32</v>
      </c>
      <c r="N183" s="188" t="s">
        <v>48</v>
      </c>
      <c r="O183" s="37"/>
      <c r="P183" s="189">
        <f>O183*H183</f>
        <v>0</v>
      </c>
      <c r="Q183" s="189">
        <v>0</v>
      </c>
      <c r="R183" s="189">
        <f>Q183*H183</f>
        <v>0</v>
      </c>
      <c r="S183" s="189">
        <v>2.1999999999999999E-2</v>
      </c>
      <c r="T183" s="190">
        <f>S183*H183</f>
        <v>0.154</v>
      </c>
      <c r="AR183" s="18" t="s">
        <v>138</v>
      </c>
      <c r="AT183" s="18" t="s">
        <v>133</v>
      </c>
      <c r="AU183" s="18" t="s">
        <v>131</v>
      </c>
      <c r="AY183" s="18" t="s">
        <v>130</v>
      </c>
      <c r="BE183" s="191">
        <f>IF(N183="základní",J183,0)</f>
        <v>0</v>
      </c>
      <c r="BF183" s="191">
        <f>IF(N183="snížená",J183,0)</f>
        <v>0</v>
      </c>
      <c r="BG183" s="191">
        <f>IF(N183="zákl. přenesená",J183,0)</f>
        <v>0</v>
      </c>
      <c r="BH183" s="191">
        <f>IF(N183="sníž. přenesená",J183,0)</f>
        <v>0</v>
      </c>
      <c r="BI183" s="191">
        <f>IF(N183="nulová",J183,0)</f>
        <v>0</v>
      </c>
      <c r="BJ183" s="18" t="s">
        <v>139</v>
      </c>
      <c r="BK183" s="191">
        <f>ROUND(I183*H183,2)</f>
        <v>0</v>
      </c>
      <c r="BL183" s="18" t="s">
        <v>138</v>
      </c>
      <c r="BM183" s="18" t="s">
        <v>262</v>
      </c>
    </row>
    <row r="184" spans="2:65" s="11" customFormat="1" ht="12">
      <c r="B184" s="192"/>
      <c r="C184" s="193"/>
      <c r="D184" s="194" t="s">
        <v>141</v>
      </c>
      <c r="E184" s="195" t="s">
        <v>32</v>
      </c>
      <c r="F184" s="196" t="s">
        <v>214</v>
      </c>
      <c r="G184" s="193"/>
      <c r="H184" s="197" t="s">
        <v>32</v>
      </c>
      <c r="I184" s="198"/>
      <c r="J184" s="193"/>
      <c r="K184" s="193"/>
      <c r="L184" s="199"/>
      <c r="M184" s="200"/>
      <c r="N184" s="201"/>
      <c r="O184" s="201"/>
      <c r="P184" s="201"/>
      <c r="Q184" s="201"/>
      <c r="R184" s="201"/>
      <c r="S184" s="201"/>
      <c r="T184" s="202"/>
      <c r="AT184" s="203" t="s">
        <v>141</v>
      </c>
      <c r="AU184" s="203" t="s">
        <v>131</v>
      </c>
      <c r="AV184" s="11" t="s">
        <v>16</v>
      </c>
      <c r="AW184" s="11" t="s">
        <v>40</v>
      </c>
      <c r="AX184" s="11" t="s">
        <v>76</v>
      </c>
      <c r="AY184" s="203" t="s">
        <v>130</v>
      </c>
    </row>
    <row r="185" spans="2:65" s="12" customFormat="1" ht="12">
      <c r="B185" s="204"/>
      <c r="C185" s="205"/>
      <c r="D185" s="206" t="s">
        <v>141</v>
      </c>
      <c r="E185" s="207" t="s">
        <v>32</v>
      </c>
      <c r="F185" s="208" t="s">
        <v>182</v>
      </c>
      <c r="G185" s="205"/>
      <c r="H185" s="209">
        <v>7</v>
      </c>
      <c r="I185" s="210"/>
      <c r="J185" s="205"/>
      <c r="K185" s="205"/>
      <c r="L185" s="211"/>
      <c r="M185" s="212"/>
      <c r="N185" s="213"/>
      <c r="O185" s="213"/>
      <c r="P185" s="213"/>
      <c r="Q185" s="213"/>
      <c r="R185" s="213"/>
      <c r="S185" s="213"/>
      <c r="T185" s="214"/>
      <c r="AT185" s="215" t="s">
        <v>141</v>
      </c>
      <c r="AU185" s="215" t="s">
        <v>131</v>
      </c>
      <c r="AV185" s="12" t="s">
        <v>139</v>
      </c>
      <c r="AW185" s="12" t="s">
        <v>40</v>
      </c>
      <c r="AX185" s="12" t="s">
        <v>16</v>
      </c>
      <c r="AY185" s="215" t="s">
        <v>130</v>
      </c>
    </row>
    <row r="186" spans="2:65" s="1" customFormat="1" ht="40.200000000000003" customHeight="1">
      <c r="B186" s="36"/>
      <c r="C186" s="180" t="s">
        <v>263</v>
      </c>
      <c r="D186" s="180" t="s">
        <v>133</v>
      </c>
      <c r="E186" s="181" t="s">
        <v>264</v>
      </c>
      <c r="F186" s="182" t="s">
        <v>265</v>
      </c>
      <c r="G186" s="183" t="s">
        <v>146</v>
      </c>
      <c r="H186" s="184">
        <v>1.1000000000000001</v>
      </c>
      <c r="I186" s="185"/>
      <c r="J186" s="186">
        <f>ROUND(I186*H186,2)</f>
        <v>0</v>
      </c>
      <c r="K186" s="182" t="s">
        <v>137</v>
      </c>
      <c r="L186" s="56"/>
      <c r="M186" s="187" t="s">
        <v>32</v>
      </c>
      <c r="N186" s="188" t="s">
        <v>48</v>
      </c>
      <c r="O186" s="37"/>
      <c r="P186" s="189">
        <f>O186*H186</f>
        <v>0</v>
      </c>
      <c r="Q186" s="189">
        <v>1.07E-3</v>
      </c>
      <c r="R186" s="189">
        <f>Q186*H186</f>
        <v>1.1770000000000001E-3</v>
      </c>
      <c r="S186" s="189">
        <v>3.7999999999999999E-2</v>
      </c>
      <c r="T186" s="190">
        <f>S186*H186</f>
        <v>4.1800000000000004E-2</v>
      </c>
      <c r="AR186" s="18" t="s">
        <v>138</v>
      </c>
      <c r="AT186" s="18" t="s">
        <v>133</v>
      </c>
      <c r="AU186" s="18" t="s">
        <v>131</v>
      </c>
      <c r="AY186" s="18" t="s">
        <v>130</v>
      </c>
      <c r="BE186" s="191">
        <f>IF(N186="základní",J186,0)</f>
        <v>0</v>
      </c>
      <c r="BF186" s="191">
        <f>IF(N186="snížená",J186,0)</f>
        <v>0</v>
      </c>
      <c r="BG186" s="191">
        <f>IF(N186="zákl. přenesená",J186,0)</f>
        <v>0</v>
      </c>
      <c r="BH186" s="191">
        <f>IF(N186="sníž. přenesená",J186,0)</f>
        <v>0</v>
      </c>
      <c r="BI186" s="191">
        <f>IF(N186="nulová",J186,0)</f>
        <v>0</v>
      </c>
      <c r="BJ186" s="18" t="s">
        <v>139</v>
      </c>
      <c r="BK186" s="191">
        <f>ROUND(I186*H186,2)</f>
        <v>0</v>
      </c>
      <c r="BL186" s="18" t="s">
        <v>138</v>
      </c>
      <c r="BM186" s="18" t="s">
        <v>266</v>
      </c>
    </row>
    <row r="187" spans="2:65" s="1" customFormat="1" ht="60">
      <c r="B187" s="36"/>
      <c r="C187" s="58"/>
      <c r="D187" s="194" t="s">
        <v>148</v>
      </c>
      <c r="E187" s="58"/>
      <c r="F187" s="216" t="s">
        <v>267</v>
      </c>
      <c r="G187" s="58"/>
      <c r="H187" s="58"/>
      <c r="I187" s="150"/>
      <c r="J187" s="58"/>
      <c r="K187" s="58"/>
      <c r="L187" s="56"/>
      <c r="M187" s="73"/>
      <c r="N187" s="37"/>
      <c r="O187" s="37"/>
      <c r="P187" s="37"/>
      <c r="Q187" s="37"/>
      <c r="R187" s="37"/>
      <c r="S187" s="37"/>
      <c r="T187" s="74"/>
      <c r="AT187" s="18" t="s">
        <v>148</v>
      </c>
      <c r="AU187" s="18" t="s">
        <v>131</v>
      </c>
    </row>
    <row r="188" spans="2:65" s="11" customFormat="1" ht="12">
      <c r="B188" s="192"/>
      <c r="C188" s="193"/>
      <c r="D188" s="194" t="s">
        <v>141</v>
      </c>
      <c r="E188" s="195" t="s">
        <v>32</v>
      </c>
      <c r="F188" s="196" t="s">
        <v>268</v>
      </c>
      <c r="G188" s="193"/>
      <c r="H188" s="197" t="s">
        <v>32</v>
      </c>
      <c r="I188" s="198"/>
      <c r="J188" s="193"/>
      <c r="K188" s="193"/>
      <c r="L188" s="199"/>
      <c r="M188" s="200"/>
      <c r="N188" s="201"/>
      <c r="O188" s="201"/>
      <c r="P188" s="201"/>
      <c r="Q188" s="201"/>
      <c r="R188" s="201"/>
      <c r="S188" s="201"/>
      <c r="T188" s="202"/>
      <c r="AT188" s="203" t="s">
        <v>141</v>
      </c>
      <c r="AU188" s="203" t="s">
        <v>131</v>
      </c>
      <c r="AV188" s="11" t="s">
        <v>16</v>
      </c>
      <c r="AW188" s="11" t="s">
        <v>40</v>
      </c>
      <c r="AX188" s="11" t="s">
        <v>76</v>
      </c>
      <c r="AY188" s="203" t="s">
        <v>130</v>
      </c>
    </row>
    <row r="189" spans="2:65" s="12" customFormat="1" ht="12">
      <c r="B189" s="204"/>
      <c r="C189" s="205"/>
      <c r="D189" s="206" t="s">
        <v>141</v>
      </c>
      <c r="E189" s="207" t="s">
        <v>32</v>
      </c>
      <c r="F189" s="208" t="s">
        <v>269</v>
      </c>
      <c r="G189" s="205"/>
      <c r="H189" s="209">
        <v>1.1000000000000001</v>
      </c>
      <c r="I189" s="210"/>
      <c r="J189" s="205"/>
      <c r="K189" s="205"/>
      <c r="L189" s="211"/>
      <c r="M189" s="212"/>
      <c r="N189" s="213"/>
      <c r="O189" s="213"/>
      <c r="P189" s="213"/>
      <c r="Q189" s="213"/>
      <c r="R189" s="213"/>
      <c r="S189" s="213"/>
      <c r="T189" s="214"/>
      <c r="AT189" s="215" t="s">
        <v>141</v>
      </c>
      <c r="AU189" s="215" t="s">
        <v>131</v>
      </c>
      <c r="AV189" s="12" t="s">
        <v>139</v>
      </c>
      <c r="AW189" s="12" t="s">
        <v>40</v>
      </c>
      <c r="AX189" s="12" t="s">
        <v>16</v>
      </c>
      <c r="AY189" s="215" t="s">
        <v>130</v>
      </c>
    </row>
    <row r="190" spans="2:65" s="1" customFormat="1" ht="28.8" customHeight="1">
      <c r="B190" s="36"/>
      <c r="C190" s="180" t="s">
        <v>270</v>
      </c>
      <c r="D190" s="180" t="s">
        <v>133</v>
      </c>
      <c r="E190" s="181" t="s">
        <v>271</v>
      </c>
      <c r="F190" s="182" t="s">
        <v>272</v>
      </c>
      <c r="G190" s="183" t="s">
        <v>136</v>
      </c>
      <c r="H190" s="184">
        <v>56.183999999999997</v>
      </c>
      <c r="I190" s="185"/>
      <c r="J190" s="186">
        <f>ROUND(I190*H190,2)</f>
        <v>0</v>
      </c>
      <c r="K190" s="182" t="s">
        <v>137</v>
      </c>
      <c r="L190" s="56"/>
      <c r="M190" s="187" t="s">
        <v>32</v>
      </c>
      <c r="N190" s="188" t="s">
        <v>48</v>
      </c>
      <c r="O190" s="37"/>
      <c r="P190" s="189">
        <f>O190*H190</f>
        <v>0</v>
      </c>
      <c r="Q190" s="189">
        <v>0</v>
      </c>
      <c r="R190" s="189">
        <f>Q190*H190</f>
        <v>0</v>
      </c>
      <c r="S190" s="189">
        <v>0.01</v>
      </c>
      <c r="T190" s="190">
        <f>S190*H190</f>
        <v>0.56184000000000001</v>
      </c>
      <c r="AR190" s="18" t="s">
        <v>138</v>
      </c>
      <c r="AT190" s="18" t="s">
        <v>133</v>
      </c>
      <c r="AU190" s="18" t="s">
        <v>131</v>
      </c>
      <c r="AY190" s="18" t="s">
        <v>130</v>
      </c>
      <c r="BE190" s="191">
        <f>IF(N190="základní",J190,0)</f>
        <v>0</v>
      </c>
      <c r="BF190" s="191">
        <f>IF(N190="snížená",J190,0)</f>
        <v>0</v>
      </c>
      <c r="BG190" s="191">
        <f>IF(N190="zákl. přenesená",J190,0)</f>
        <v>0</v>
      </c>
      <c r="BH190" s="191">
        <f>IF(N190="sníž. přenesená",J190,0)</f>
        <v>0</v>
      </c>
      <c r="BI190" s="191">
        <f>IF(N190="nulová",J190,0)</f>
        <v>0</v>
      </c>
      <c r="BJ190" s="18" t="s">
        <v>139</v>
      </c>
      <c r="BK190" s="191">
        <f>ROUND(I190*H190,2)</f>
        <v>0</v>
      </c>
      <c r="BL190" s="18" t="s">
        <v>138</v>
      </c>
      <c r="BM190" s="18" t="s">
        <v>273</v>
      </c>
    </row>
    <row r="191" spans="2:65" s="1" customFormat="1" ht="36">
      <c r="B191" s="36"/>
      <c r="C191" s="58"/>
      <c r="D191" s="194" t="s">
        <v>148</v>
      </c>
      <c r="E191" s="58"/>
      <c r="F191" s="216" t="s">
        <v>274</v>
      </c>
      <c r="G191" s="58"/>
      <c r="H191" s="58"/>
      <c r="I191" s="150"/>
      <c r="J191" s="58"/>
      <c r="K191" s="58"/>
      <c r="L191" s="56"/>
      <c r="M191" s="73"/>
      <c r="N191" s="37"/>
      <c r="O191" s="37"/>
      <c r="P191" s="37"/>
      <c r="Q191" s="37"/>
      <c r="R191" s="37"/>
      <c r="S191" s="37"/>
      <c r="T191" s="74"/>
      <c r="AT191" s="18" t="s">
        <v>148</v>
      </c>
      <c r="AU191" s="18" t="s">
        <v>131</v>
      </c>
    </row>
    <row r="192" spans="2:65" s="11" customFormat="1" ht="12">
      <c r="B192" s="192"/>
      <c r="C192" s="193"/>
      <c r="D192" s="194" t="s">
        <v>141</v>
      </c>
      <c r="E192" s="195" t="s">
        <v>32</v>
      </c>
      <c r="F192" s="196" t="s">
        <v>156</v>
      </c>
      <c r="G192" s="193"/>
      <c r="H192" s="197" t="s">
        <v>32</v>
      </c>
      <c r="I192" s="198"/>
      <c r="J192" s="193"/>
      <c r="K192" s="193"/>
      <c r="L192" s="199"/>
      <c r="M192" s="200"/>
      <c r="N192" s="201"/>
      <c r="O192" s="201"/>
      <c r="P192" s="201"/>
      <c r="Q192" s="201"/>
      <c r="R192" s="201"/>
      <c r="S192" s="201"/>
      <c r="T192" s="202"/>
      <c r="AT192" s="203" t="s">
        <v>141</v>
      </c>
      <c r="AU192" s="203" t="s">
        <v>131</v>
      </c>
      <c r="AV192" s="11" t="s">
        <v>16</v>
      </c>
      <c r="AW192" s="11" t="s">
        <v>40</v>
      </c>
      <c r="AX192" s="11" t="s">
        <v>76</v>
      </c>
      <c r="AY192" s="203" t="s">
        <v>130</v>
      </c>
    </row>
    <row r="193" spans="2:65" s="12" customFormat="1" ht="12">
      <c r="B193" s="204"/>
      <c r="C193" s="205"/>
      <c r="D193" s="194" t="s">
        <v>141</v>
      </c>
      <c r="E193" s="217" t="s">
        <v>32</v>
      </c>
      <c r="F193" s="218" t="s">
        <v>157</v>
      </c>
      <c r="G193" s="205"/>
      <c r="H193" s="219">
        <v>13.038</v>
      </c>
      <c r="I193" s="210"/>
      <c r="J193" s="205"/>
      <c r="K193" s="205"/>
      <c r="L193" s="211"/>
      <c r="M193" s="212"/>
      <c r="N193" s="213"/>
      <c r="O193" s="213"/>
      <c r="P193" s="213"/>
      <c r="Q193" s="213"/>
      <c r="R193" s="213"/>
      <c r="S193" s="213"/>
      <c r="T193" s="214"/>
      <c r="AT193" s="215" t="s">
        <v>141</v>
      </c>
      <c r="AU193" s="215" t="s">
        <v>131</v>
      </c>
      <c r="AV193" s="12" t="s">
        <v>139</v>
      </c>
      <c r="AW193" s="12" t="s">
        <v>40</v>
      </c>
      <c r="AX193" s="12" t="s">
        <v>76</v>
      </c>
      <c r="AY193" s="215" t="s">
        <v>130</v>
      </c>
    </row>
    <row r="194" spans="2:65" s="12" customFormat="1" ht="12">
      <c r="B194" s="204"/>
      <c r="C194" s="205"/>
      <c r="D194" s="194" t="s">
        <v>141</v>
      </c>
      <c r="E194" s="217" t="s">
        <v>32</v>
      </c>
      <c r="F194" s="218" t="s">
        <v>158</v>
      </c>
      <c r="G194" s="205"/>
      <c r="H194" s="219">
        <v>43.146000000000001</v>
      </c>
      <c r="I194" s="210"/>
      <c r="J194" s="205"/>
      <c r="K194" s="205"/>
      <c r="L194" s="211"/>
      <c r="M194" s="212"/>
      <c r="N194" s="213"/>
      <c r="O194" s="213"/>
      <c r="P194" s="213"/>
      <c r="Q194" s="213"/>
      <c r="R194" s="213"/>
      <c r="S194" s="213"/>
      <c r="T194" s="214"/>
      <c r="AT194" s="215" t="s">
        <v>141</v>
      </c>
      <c r="AU194" s="215" t="s">
        <v>131</v>
      </c>
      <c r="AV194" s="12" t="s">
        <v>139</v>
      </c>
      <c r="AW194" s="12" t="s">
        <v>40</v>
      </c>
      <c r="AX194" s="12" t="s">
        <v>76</v>
      </c>
      <c r="AY194" s="215" t="s">
        <v>130</v>
      </c>
    </row>
    <row r="195" spans="2:65" s="13" customFormat="1" ht="12">
      <c r="B195" s="220"/>
      <c r="C195" s="221"/>
      <c r="D195" s="206" t="s">
        <v>141</v>
      </c>
      <c r="E195" s="222" t="s">
        <v>32</v>
      </c>
      <c r="F195" s="223" t="s">
        <v>159</v>
      </c>
      <c r="G195" s="221"/>
      <c r="H195" s="224">
        <v>56.183999999999997</v>
      </c>
      <c r="I195" s="225"/>
      <c r="J195" s="221"/>
      <c r="K195" s="221"/>
      <c r="L195" s="226"/>
      <c r="M195" s="227"/>
      <c r="N195" s="228"/>
      <c r="O195" s="228"/>
      <c r="P195" s="228"/>
      <c r="Q195" s="228"/>
      <c r="R195" s="228"/>
      <c r="S195" s="228"/>
      <c r="T195" s="229"/>
      <c r="AT195" s="230" t="s">
        <v>141</v>
      </c>
      <c r="AU195" s="230" t="s">
        <v>131</v>
      </c>
      <c r="AV195" s="13" t="s">
        <v>138</v>
      </c>
      <c r="AW195" s="13" t="s">
        <v>40</v>
      </c>
      <c r="AX195" s="13" t="s">
        <v>16</v>
      </c>
      <c r="AY195" s="230" t="s">
        <v>130</v>
      </c>
    </row>
    <row r="196" spans="2:65" s="1" customFormat="1" ht="28.8" customHeight="1">
      <c r="B196" s="36"/>
      <c r="C196" s="180" t="s">
        <v>275</v>
      </c>
      <c r="D196" s="180" t="s">
        <v>133</v>
      </c>
      <c r="E196" s="181" t="s">
        <v>276</v>
      </c>
      <c r="F196" s="182" t="s">
        <v>277</v>
      </c>
      <c r="G196" s="183" t="s">
        <v>136</v>
      </c>
      <c r="H196" s="184">
        <v>177.33099999999999</v>
      </c>
      <c r="I196" s="185"/>
      <c r="J196" s="186">
        <f>ROUND(I196*H196,2)</f>
        <v>0</v>
      </c>
      <c r="K196" s="182" t="s">
        <v>137</v>
      </c>
      <c r="L196" s="56"/>
      <c r="M196" s="187" t="s">
        <v>32</v>
      </c>
      <c r="N196" s="188" t="s">
        <v>48</v>
      </c>
      <c r="O196" s="37"/>
      <c r="P196" s="189">
        <f>O196*H196</f>
        <v>0</v>
      </c>
      <c r="Q196" s="189">
        <v>0</v>
      </c>
      <c r="R196" s="189">
        <f>Q196*H196</f>
        <v>0</v>
      </c>
      <c r="S196" s="189">
        <v>0.01</v>
      </c>
      <c r="T196" s="190">
        <f>S196*H196</f>
        <v>1.7733099999999999</v>
      </c>
      <c r="AR196" s="18" t="s">
        <v>138</v>
      </c>
      <c r="AT196" s="18" t="s">
        <v>133</v>
      </c>
      <c r="AU196" s="18" t="s">
        <v>131</v>
      </c>
      <c r="AY196" s="18" t="s">
        <v>130</v>
      </c>
      <c r="BE196" s="191">
        <f>IF(N196="základní",J196,0)</f>
        <v>0</v>
      </c>
      <c r="BF196" s="191">
        <f>IF(N196="snížená",J196,0)</f>
        <v>0</v>
      </c>
      <c r="BG196" s="191">
        <f>IF(N196="zákl. přenesená",J196,0)</f>
        <v>0</v>
      </c>
      <c r="BH196" s="191">
        <f>IF(N196="sníž. přenesená",J196,0)</f>
        <v>0</v>
      </c>
      <c r="BI196" s="191">
        <f>IF(N196="nulová",J196,0)</f>
        <v>0</v>
      </c>
      <c r="BJ196" s="18" t="s">
        <v>139</v>
      </c>
      <c r="BK196" s="191">
        <f>ROUND(I196*H196,2)</f>
        <v>0</v>
      </c>
      <c r="BL196" s="18" t="s">
        <v>138</v>
      </c>
      <c r="BM196" s="18" t="s">
        <v>278</v>
      </c>
    </row>
    <row r="197" spans="2:65" s="1" customFormat="1" ht="36">
      <c r="B197" s="36"/>
      <c r="C197" s="58"/>
      <c r="D197" s="194" t="s">
        <v>148</v>
      </c>
      <c r="E197" s="58"/>
      <c r="F197" s="216" t="s">
        <v>274</v>
      </c>
      <c r="G197" s="58"/>
      <c r="H197" s="58"/>
      <c r="I197" s="150"/>
      <c r="J197" s="58"/>
      <c r="K197" s="58"/>
      <c r="L197" s="56"/>
      <c r="M197" s="73"/>
      <c r="N197" s="37"/>
      <c r="O197" s="37"/>
      <c r="P197" s="37"/>
      <c r="Q197" s="37"/>
      <c r="R197" s="37"/>
      <c r="S197" s="37"/>
      <c r="T197" s="74"/>
      <c r="AT197" s="18" t="s">
        <v>148</v>
      </c>
      <c r="AU197" s="18" t="s">
        <v>131</v>
      </c>
    </row>
    <row r="198" spans="2:65" s="11" customFormat="1" ht="12">
      <c r="B198" s="192"/>
      <c r="C198" s="193"/>
      <c r="D198" s="194" t="s">
        <v>141</v>
      </c>
      <c r="E198" s="195" t="s">
        <v>32</v>
      </c>
      <c r="F198" s="196" t="s">
        <v>186</v>
      </c>
      <c r="G198" s="193"/>
      <c r="H198" s="197" t="s">
        <v>32</v>
      </c>
      <c r="I198" s="198"/>
      <c r="J198" s="193"/>
      <c r="K198" s="193"/>
      <c r="L198" s="199"/>
      <c r="M198" s="200"/>
      <c r="N198" s="201"/>
      <c r="O198" s="201"/>
      <c r="P198" s="201"/>
      <c r="Q198" s="201"/>
      <c r="R198" s="201"/>
      <c r="S198" s="201"/>
      <c r="T198" s="202"/>
      <c r="AT198" s="203" t="s">
        <v>141</v>
      </c>
      <c r="AU198" s="203" t="s">
        <v>131</v>
      </c>
      <c r="AV198" s="11" t="s">
        <v>16</v>
      </c>
      <c r="AW198" s="11" t="s">
        <v>40</v>
      </c>
      <c r="AX198" s="11" t="s">
        <v>76</v>
      </c>
      <c r="AY198" s="203" t="s">
        <v>130</v>
      </c>
    </row>
    <row r="199" spans="2:65" s="12" customFormat="1" ht="12">
      <c r="B199" s="204"/>
      <c r="C199" s="205"/>
      <c r="D199" s="194" t="s">
        <v>141</v>
      </c>
      <c r="E199" s="217" t="s">
        <v>32</v>
      </c>
      <c r="F199" s="218" t="s">
        <v>187</v>
      </c>
      <c r="G199" s="205"/>
      <c r="H199" s="219">
        <v>28.126999999999999</v>
      </c>
      <c r="I199" s="210"/>
      <c r="J199" s="205"/>
      <c r="K199" s="205"/>
      <c r="L199" s="211"/>
      <c r="M199" s="212"/>
      <c r="N199" s="213"/>
      <c r="O199" s="213"/>
      <c r="P199" s="213"/>
      <c r="Q199" s="213"/>
      <c r="R199" s="213"/>
      <c r="S199" s="213"/>
      <c r="T199" s="214"/>
      <c r="AT199" s="215" t="s">
        <v>141</v>
      </c>
      <c r="AU199" s="215" t="s">
        <v>131</v>
      </c>
      <c r="AV199" s="12" t="s">
        <v>139</v>
      </c>
      <c r="AW199" s="12" t="s">
        <v>40</v>
      </c>
      <c r="AX199" s="12" t="s">
        <v>76</v>
      </c>
      <c r="AY199" s="215" t="s">
        <v>130</v>
      </c>
    </row>
    <row r="200" spans="2:65" s="12" customFormat="1" ht="12">
      <c r="B200" s="204"/>
      <c r="C200" s="205"/>
      <c r="D200" s="194" t="s">
        <v>141</v>
      </c>
      <c r="E200" s="217" t="s">
        <v>32</v>
      </c>
      <c r="F200" s="218" t="s">
        <v>188</v>
      </c>
      <c r="G200" s="205"/>
      <c r="H200" s="219">
        <v>-2.7029999999999998</v>
      </c>
      <c r="I200" s="210"/>
      <c r="J200" s="205"/>
      <c r="K200" s="205"/>
      <c r="L200" s="211"/>
      <c r="M200" s="212"/>
      <c r="N200" s="213"/>
      <c r="O200" s="213"/>
      <c r="P200" s="213"/>
      <c r="Q200" s="213"/>
      <c r="R200" s="213"/>
      <c r="S200" s="213"/>
      <c r="T200" s="214"/>
      <c r="AT200" s="215" t="s">
        <v>141</v>
      </c>
      <c r="AU200" s="215" t="s">
        <v>131</v>
      </c>
      <c r="AV200" s="12" t="s">
        <v>139</v>
      </c>
      <c r="AW200" s="12" t="s">
        <v>40</v>
      </c>
      <c r="AX200" s="12" t="s">
        <v>76</v>
      </c>
      <c r="AY200" s="215" t="s">
        <v>130</v>
      </c>
    </row>
    <row r="201" spans="2:65" s="11" customFormat="1" ht="12">
      <c r="B201" s="192"/>
      <c r="C201" s="193"/>
      <c r="D201" s="194" t="s">
        <v>141</v>
      </c>
      <c r="E201" s="195" t="s">
        <v>32</v>
      </c>
      <c r="F201" s="196" t="s">
        <v>189</v>
      </c>
      <c r="G201" s="193"/>
      <c r="H201" s="197" t="s">
        <v>32</v>
      </c>
      <c r="I201" s="198"/>
      <c r="J201" s="193"/>
      <c r="K201" s="193"/>
      <c r="L201" s="199"/>
      <c r="M201" s="200"/>
      <c r="N201" s="201"/>
      <c r="O201" s="201"/>
      <c r="P201" s="201"/>
      <c r="Q201" s="201"/>
      <c r="R201" s="201"/>
      <c r="S201" s="201"/>
      <c r="T201" s="202"/>
      <c r="AT201" s="203" t="s">
        <v>141</v>
      </c>
      <c r="AU201" s="203" t="s">
        <v>131</v>
      </c>
      <c r="AV201" s="11" t="s">
        <v>16</v>
      </c>
      <c r="AW201" s="11" t="s">
        <v>40</v>
      </c>
      <c r="AX201" s="11" t="s">
        <v>76</v>
      </c>
      <c r="AY201" s="203" t="s">
        <v>130</v>
      </c>
    </row>
    <row r="202" spans="2:65" s="12" customFormat="1" ht="12">
      <c r="B202" s="204"/>
      <c r="C202" s="205"/>
      <c r="D202" s="194" t="s">
        <v>141</v>
      </c>
      <c r="E202" s="217" t="s">
        <v>32</v>
      </c>
      <c r="F202" s="218" t="s">
        <v>190</v>
      </c>
      <c r="G202" s="205"/>
      <c r="H202" s="219">
        <v>8.3840000000000003</v>
      </c>
      <c r="I202" s="210"/>
      <c r="J202" s="205"/>
      <c r="K202" s="205"/>
      <c r="L202" s="211"/>
      <c r="M202" s="212"/>
      <c r="N202" s="213"/>
      <c r="O202" s="213"/>
      <c r="P202" s="213"/>
      <c r="Q202" s="213"/>
      <c r="R202" s="213"/>
      <c r="S202" s="213"/>
      <c r="T202" s="214"/>
      <c r="AT202" s="215" t="s">
        <v>141</v>
      </c>
      <c r="AU202" s="215" t="s">
        <v>131</v>
      </c>
      <c r="AV202" s="12" t="s">
        <v>139</v>
      </c>
      <c r="AW202" s="12" t="s">
        <v>40</v>
      </c>
      <c r="AX202" s="12" t="s">
        <v>76</v>
      </c>
      <c r="AY202" s="215" t="s">
        <v>130</v>
      </c>
    </row>
    <row r="203" spans="2:65" s="11" customFormat="1" ht="12">
      <c r="B203" s="192"/>
      <c r="C203" s="193"/>
      <c r="D203" s="194" t="s">
        <v>141</v>
      </c>
      <c r="E203" s="195" t="s">
        <v>32</v>
      </c>
      <c r="F203" s="196" t="s">
        <v>191</v>
      </c>
      <c r="G203" s="193"/>
      <c r="H203" s="197" t="s">
        <v>32</v>
      </c>
      <c r="I203" s="198"/>
      <c r="J203" s="193"/>
      <c r="K203" s="193"/>
      <c r="L203" s="199"/>
      <c r="M203" s="200"/>
      <c r="N203" s="201"/>
      <c r="O203" s="201"/>
      <c r="P203" s="201"/>
      <c r="Q203" s="201"/>
      <c r="R203" s="201"/>
      <c r="S203" s="201"/>
      <c r="T203" s="202"/>
      <c r="AT203" s="203" t="s">
        <v>141</v>
      </c>
      <c r="AU203" s="203" t="s">
        <v>131</v>
      </c>
      <c r="AV203" s="11" t="s">
        <v>16</v>
      </c>
      <c r="AW203" s="11" t="s">
        <v>40</v>
      </c>
      <c r="AX203" s="11" t="s">
        <v>76</v>
      </c>
      <c r="AY203" s="203" t="s">
        <v>130</v>
      </c>
    </row>
    <row r="204" spans="2:65" s="12" customFormat="1" ht="12">
      <c r="B204" s="204"/>
      <c r="C204" s="205"/>
      <c r="D204" s="194" t="s">
        <v>141</v>
      </c>
      <c r="E204" s="217" t="s">
        <v>32</v>
      </c>
      <c r="F204" s="218" t="s">
        <v>192</v>
      </c>
      <c r="G204" s="205"/>
      <c r="H204" s="219">
        <v>28.498000000000001</v>
      </c>
      <c r="I204" s="210"/>
      <c r="J204" s="205"/>
      <c r="K204" s="205"/>
      <c r="L204" s="211"/>
      <c r="M204" s="212"/>
      <c r="N204" s="213"/>
      <c r="O204" s="213"/>
      <c r="P204" s="213"/>
      <c r="Q204" s="213"/>
      <c r="R204" s="213"/>
      <c r="S204" s="213"/>
      <c r="T204" s="214"/>
      <c r="AT204" s="215" t="s">
        <v>141</v>
      </c>
      <c r="AU204" s="215" t="s">
        <v>131</v>
      </c>
      <c r="AV204" s="12" t="s">
        <v>139</v>
      </c>
      <c r="AW204" s="12" t="s">
        <v>40</v>
      </c>
      <c r="AX204" s="12" t="s">
        <v>76</v>
      </c>
      <c r="AY204" s="215" t="s">
        <v>130</v>
      </c>
    </row>
    <row r="205" spans="2:65" s="11" customFormat="1" ht="12">
      <c r="B205" s="192"/>
      <c r="C205" s="193"/>
      <c r="D205" s="194" t="s">
        <v>141</v>
      </c>
      <c r="E205" s="195" t="s">
        <v>32</v>
      </c>
      <c r="F205" s="196" t="s">
        <v>193</v>
      </c>
      <c r="G205" s="193"/>
      <c r="H205" s="197" t="s">
        <v>32</v>
      </c>
      <c r="I205" s="198"/>
      <c r="J205" s="193"/>
      <c r="K205" s="193"/>
      <c r="L205" s="199"/>
      <c r="M205" s="200"/>
      <c r="N205" s="201"/>
      <c r="O205" s="201"/>
      <c r="P205" s="201"/>
      <c r="Q205" s="201"/>
      <c r="R205" s="201"/>
      <c r="S205" s="201"/>
      <c r="T205" s="202"/>
      <c r="AT205" s="203" t="s">
        <v>141</v>
      </c>
      <c r="AU205" s="203" t="s">
        <v>131</v>
      </c>
      <c r="AV205" s="11" t="s">
        <v>16</v>
      </c>
      <c r="AW205" s="11" t="s">
        <v>40</v>
      </c>
      <c r="AX205" s="11" t="s">
        <v>76</v>
      </c>
      <c r="AY205" s="203" t="s">
        <v>130</v>
      </c>
    </row>
    <row r="206" spans="2:65" s="12" customFormat="1" ht="12">
      <c r="B206" s="204"/>
      <c r="C206" s="205"/>
      <c r="D206" s="194" t="s">
        <v>141</v>
      </c>
      <c r="E206" s="217" t="s">
        <v>32</v>
      </c>
      <c r="F206" s="218" t="s">
        <v>194</v>
      </c>
      <c r="G206" s="205"/>
      <c r="H206" s="219">
        <v>7.1820000000000004</v>
      </c>
      <c r="I206" s="210"/>
      <c r="J206" s="205"/>
      <c r="K206" s="205"/>
      <c r="L206" s="211"/>
      <c r="M206" s="212"/>
      <c r="N206" s="213"/>
      <c r="O206" s="213"/>
      <c r="P206" s="213"/>
      <c r="Q206" s="213"/>
      <c r="R206" s="213"/>
      <c r="S206" s="213"/>
      <c r="T206" s="214"/>
      <c r="AT206" s="215" t="s">
        <v>141</v>
      </c>
      <c r="AU206" s="215" t="s">
        <v>131</v>
      </c>
      <c r="AV206" s="12" t="s">
        <v>139</v>
      </c>
      <c r="AW206" s="12" t="s">
        <v>40</v>
      </c>
      <c r="AX206" s="12" t="s">
        <v>76</v>
      </c>
      <c r="AY206" s="215" t="s">
        <v>130</v>
      </c>
    </row>
    <row r="207" spans="2:65" s="11" customFormat="1" ht="12">
      <c r="B207" s="192"/>
      <c r="C207" s="193"/>
      <c r="D207" s="194" t="s">
        <v>141</v>
      </c>
      <c r="E207" s="195" t="s">
        <v>32</v>
      </c>
      <c r="F207" s="196" t="s">
        <v>195</v>
      </c>
      <c r="G207" s="193"/>
      <c r="H207" s="197" t="s">
        <v>32</v>
      </c>
      <c r="I207" s="198"/>
      <c r="J207" s="193"/>
      <c r="K207" s="193"/>
      <c r="L207" s="199"/>
      <c r="M207" s="200"/>
      <c r="N207" s="201"/>
      <c r="O207" s="201"/>
      <c r="P207" s="201"/>
      <c r="Q207" s="201"/>
      <c r="R207" s="201"/>
      <c r="S207" s="201"/>
      <c r="T207" s="202"/>
      <c r="AT207" s="203" t="s">
        <v>141</v>
      </c>
      <c r="AU207" s="203" t="s">
        <v>131</v>
      </c>
      <c r="AV207" s="11" t="s">
        <v>16</v>
      </c>
      <c r="AW207" s="11" t="s">
        <v>40</v>
      </c>
      <c r="AX207" s="11" t="s">
        <v>76</v>
      </c>
      <c r="AY207" s="203" t="s">
        <v>130</v>
      </c>
    </row>
    <row r="208" spans="2:65" s="12" customFormat="1" ht="12">
      <c r="B208" s="204"/>
      <c r="C208" s="205"/>
      <c r="D208" s="194" t="s">
        <v>141</v>
      </c>
      <c r="E208" s="217" t="s">
        <v>32</v>
      </c>
      <c r="F208" s="218" t="s">
        <v>196</v>
      </c>
      <c r="G208" s="205"/>
      <c r="H208" s="219">
        <v>49.655000000000001</v>
      </c>
      <c r="I208" s="210"/>
      <c r="J208" s="205"/>
      <c r="K208" s="205"/>
      <c r="L208" s="211"/>
      <c r="M208" s="212"/>
      <c r="N208" s="213"/>
      <c r="O208" s="213"/>
      <c r="P208" s="213"/>
      <c r="Q208" s="213"/>
      <c r="R208" s="213"/>
      <c r="S208" s="213"/>
      <c r="T208" s="214"/>
      <c r="AT208" s="215" t="s">
        <v>141</v>
      </c>
      <c r="AU208" s="215" t="s">
        <v>131</v>
      </c>
      <c r="AV208" s="12" t="s">
        <v>139</v>
      </c>
      <c r="AW208" s="12" t="s">
        <v>40</v>
      </c>
      <c r="AX208" s="12" t="s">
        <v>76</v>
      </c>
      <c r="AY208" s="215" t="s">
        <v>130</v>
      </c>
    </row>
    <row r="209" spans="2:65" s="11" customFormat="1" ht="12">
      <c r="B209" s="192"/>
      <c r="C209" s="193"/>
      <c r="D209" s="194" t="s">
        <v>141</v>
      </c>
      <c r="E209" s="195" t="s">
        <v>32</v>
      </c>
      <c r="F209" s="196" t="s">
        <v>197</v>
      </c>
      <c r="G209" s="193"/>
      <c r="H209" s="197" t="s">
        <v>32</v>
      </c>
      <c r="I209" s="198"/>
      <c r="J209" s="193"/>
      <c r="K209" s="193"/>
      <c r="L209" s="199"/>
      <c r="M209" s="200"/>
      <c r="N209" s="201"/>
      <c r="O209" s="201"/>
      <c r="P209" s="201"/>
      <c r="Q209" s="201"/>
      <c r="R209" s="201"/>
      <c r="S209" s="201"/>
      <c r="T209" s="202"/>
      <c r="AT209" s="203" t="s">
        <v>141</v>
      </c>
      <c r="AU209" s="203" t="s">
        <v>131</v>
      </c>
      <c r="AV209" s="11" t="s">
        <v>16</v>
      </c>
      <c r="AW209" s="11" t="s">
        <v>40</v>
      </c>
      <c r="AX209" s="11" t="s">
        <v>76</v>
      </c>
      <c r="AY209" s="203" t="s">
        <v>130</v>
      </c>
    </row>
    <row r="210" spans="2:65" s="12" customFormat="1" ht="12">
      <c r="B210" s="204"/>
      <c r="C210" s="205"/>
      <c r="D210" s="194" t="s">
        <v>141</v>
      </c>
      <c r="E210" s="217" t="s">
        <v>32</v>
      </c>
      <c r="F210" s="218" t="s">
        <v>198</v>
      </c>
      <c r="G210" s="205"/>
      <c r="H210" s="219">
        <v>50.152000000000001</v>
      </c>
      <c r="I210" s="210"/>
      <c r="J210" s="205"/>
      <c r="K210" s="205"/>
      <c r="L210" s="211"/>
      <c r="M210" s="212"/>
      <c r="N210" s="213"/>
      <c r="O210" s="213"/>
      <c r="P210" s="213"/>
      <c r="Q210" s="213"/>
      <c r="R210" s="213"/>
      <c r="S210" s="213"/>
      <c r="T210" s="214"/>
      <c r="AT210" s="215" t="s">
        <v>141</v>
      </c>
      <c r="AU210" s="215" t="s">
        <v>131</v>
      </c>
      <c r="AV210" s="12" t="s">
        <v>139</v>
      </c>
      <c r="AW210" s="12" t="s">
        <v>40</v>
      </c>
      <c r="AX210" s="12" t="s">
        <v>76</v>
      </c>
      <c r="AY210" s="215" t="s">
        <v>130</v>
      </c>
    </row>
    <row r="211" spans="2:65" s="11" customFormat="1" ht="12">
      <c r="B211" s="192"/>
      <c r="C211" s="193"/>
      <c r="D211" s="194" t="s">
        <v>141</v>
      </c>
      <c r="E211" s="195" t="s">
        <v>32</v>
      </c>
      <c r="F211" s="196" t="s">
        <v>199</v>
      </c>
      <c r="G211" s="193"/>
      <c r="H211" s="197" t="s">
        <v>32</v>
      </c>
      <c r="I211" s="198"/>
      <c r="J211" s="193"/>
      <c r="K211" s="193"/>
      <c r="L211" s="199"/>
      <c r="M211" s="200"/>
      <c r="N211" s="201"/>
      <c r="O211" s="201"/>
      <c r="P211" s="201"/>
      <c r="Q211" s="201"/>
      <c r="R211" s="201"/>
      <c r="S211" s="201"/>
      <c r="T211" s="202"/>
      <c r="AT211" s="203" t="s">
        <v>141</v>
      </c>
      <c r="AU211" s="203" t="s">
        <v>131</v>
      </c>
      <c r="AV211" s="11" t="s">
        <v>16</v>
      </c>
      <c r="AW211" s="11" t="s">
        <v>40</v>
      </c>
      <c r="AX211" s="11" t="s">
        <v>76</v>
      </c>
      <c r="AY211" s="203" t="s">
        <v>130</v>
      </c>
    </row>
    <row r="212" spans="2:65" s="12" customFormat="1" ht="12">
      <c r="B212" s="204"/>
      <c r="C212" s="205"/>
      <c r="D212" s="194" t="s">
        <v>141</v>
      </c>
      <c r="E212" s="217" t="s">
        <v>32</v>
      </c>
      <c r="F212" s="218" t="s">
        <v>200</v>
      </c>
      <c r="G212" s="205"/>
      <c r="H212" s="219">
        <v>8.0359999999999996</v>
      </c>
      <c r="I212" s="210"/>
      <c r="J212" s="205"/>
      <c r="K212" s="205"/>
      <c r="L212" s="211"/>
      <c r="M212" s="212"/>
      <c r="N212" s="213"/>
      <c r="O212" s="213"/>
      <c r="P212" s="213"/>
      <c r="Q212" s="213"/>
      <c r="R212" s="213"/>
      <c r="S212" s="213"/>
      <c r="T212" s="214"/>
      <c r="AT212" s="215" t="s">
        <v>141</v>
      </c>
      <c r="AU212" s="215" t="s">
        <v>131</v>
      </c>
      <c r="AV212" s="12" t="s">
        <v>139</v>
      </c>
      <c r="AW212" s="12" t="s">
        <v>40</v>
      </c>
      <c r="AX212" s="12" t="s">
        <v>76</v>
      </c>
      <c r="AY212" s="215" t="s">
        <v>130</v>
      </c>
    </row>
    <row r="213" spans="2:65" s="13" customFormat="1" ht="12">
      <c r="B213" s="220"/>
      <c r="C213" s="221"/>
      <c r="D213" s="206" t="s">
        <v>141</v>
      </c>
      <c r="E213" s="222" t="s">
        <v>32</v>
      </c>
      <c r="F213" s="223" t="s">
        <v>159</v>
      </c>
      <c r="G213" s="221"/>
      <c r="H213" s="224">
        <v>177.33099999999999</v>
      </c>
      <c r="I213" s="225"/>
      <c r="J213" s="221"/>
      <c r="K213" s="221"/>
      <c r="L213" s="226"/>
      <c r="M213" s="227"/>
      <c r="N213" s="228"/>
      <c r="O213" s="228"/>
      <c r="P213" s="228"/>
      <c r="Q213" s="228"/>
      <c r="R213" s="228"/>
      <c r="S213" s="228"/>
      <c r="T213" s="229"/>
      <c r="AT213" s="230" t="s">
        <v>141</v>
      </c>
      <c r="AU213" s="230" t="s">
        <v>131</v>
      </c>
      <c r="AV213" s="13" t="s">
        <v>138</v>
      </c>
      <c r="AW213" s="13" t="s">
        <v>40</v>
      </c>
      <c r="AX213" s="13" t="s">
        <v>16</v>
      </c>
      <c r="AY213" s="230" t="s">
        <v>130</v>
      </c>
    </row>
    <row r="214" spans="2:65" s="1" customFormat="1" ht="28.8" customHeight="1">
      <c r="B214" s="36"/>
      <c r="C214" s="180" t="s">
        <v>7</v>
      </c>
      <c r="D214" s="180" t="s">
        <v>133</v>
      </c>
      <c r="E214" s="181" t="s">
        <v>279</v>
      </c>
      <c r="F214" s="182" t="s">
        <v>280</v>
      </c>
      <c r="G214" s="183" t="s">
        <v>136</v>
      </c>
      <c r="H214" s="184">
        <v>9.0449999999999999</v>
      </c>
      <c r="I214" s="185"/>
      <c r="J214" s="186">
        <f>ROUND(I214*H214,2)</f>
        <v>0</v>
      </c>
      <c r="K214" s="182" t="s">
        <v>137</v>
      </c>
      <c r="L214" s="56"/>
      <c r="M214" s="187" t="s">
        <v>32</v>
      </c>
      <c r="N214" s="188" t="s">
        <v>48</v>
      </c>
      <c r="O214" s="37"/>
      <c r="P214" s="189">
        <f>O214*H214</f>
        <v>0</v>
      </c>
      <c r="Q214" s="189">
        <v>0</v>
      </c>
      <c r="R214" s="189">
        <f>Q214*H214</f>
        <v>0</v>
      </c>
      <c r="S214" s="189">
        <v>3.5000000000000003E-2</v>
      </c>
      <c r="T214" s="190">
        <f>S214*H214</f>
        <v>0.31657500000000005</v>
      </c>
      <c r="AR214" s="18" t="s">
        <v>138</v>
      </c>
      <c r="AT214" s="18" t="s">
        <v>133</v>
      </c>
      <c r="AU214" s="18" t="s">
        <v>131</v>
      </c>
      <c r="AY214" s="18" t="s">
        <v>130</v>
      </c>
      <c r="BE214" s="191">
        <f>IF(N214="základní",J214,0)</f>
        <v>0</v>
      </c>
      <c r="BF214" s="191">
        <f>IF(N214="snížená",J214,0)</f>
        <v>0</v>
      </c>
      <c r="BG214" s="191">
        <f>IF(N214="zákl. přenesená",J214,0)</f>
        <v>0</v>
      </c>
      <c r="BH214" s="191">
        <f>IF(N214="sníž. přenesená",J214,0)</f>
        <v>0</v>
      </c>
      <c r="BI214" s="191">
        <f>IF(N214="nulová",J214,0)</f>
        <v>0</v>
      </c>
      <c r="BJ214" s="18" t="s">
        <v>139</v>
      </c>
      <c r="BK214" s="191">
        <f>ROUND(I214*H214,2)</f>
        <v>0</v>
      </c>
      <c r="BL214" s="18" t="s">
        <v>138</v>
      </c>
      <c r="BM214" s="18" t="s">
        <v>281</v>
      </c>
    </row>
    <row r="215" spans="2:65" s="1" customFormat="1" ht="24">
      <c r="B215" s="36"/>
      <c r="C215" s="58"/>
      <c r="D215" s="194" t="s">
        <v>148</v>
      </c>
      <c r="E215" s="58"/>
      <c r="F215" s="216" t="s">
        <v>282</v>
      </c>
      <c r="G215" s="58"/>
      <c r="H215" s="58"/>
      <c r="I215" s="150"/>
      <c r="J215" s="58"/>
      <c r="K215" s="58"/>
      <c r="L215" s="56"/>
      <c r="M215" s="73"/>
      <c r="N215" s="37"/>
      <c r="O215" s="37"/>
      <c r="P215" s="37"/>
      <c r="Q215" s="37"/>
      <c r="R215" s="37"/>
      <c r="S215" s="37"/>
      <c r="T215" s="74"/>
      <c r="AT215" s="18" t="s">
        <v>148</v>
      </c>
      <c r="AU215" s="18" t="s">
        <v>131</v>
      </c>
    </row>
    <row r="216" spans="2:65" s="11" customFormat="1" ht="12">
      <c r="B216" s="192"/>
      <c r="C216" s="193"/>
      <c r="D216" s="194" t="s">
        <v>141</v>
      </c>
      <c r="E216" s="195" t="s">
        <v>32</v>
      </c>
      <c r="F216" s="196" t="s">
        <v>283</v>
      </c>
      <c r="G216" s="193"/>
      <c r="H216" s="197" t="s">
        <v>32</v>
      </c>
      <c r="I216" s="198"/>
      <c r="J216" s="193"/>
      <c r="K216" s="193"/>
      <c r="L216" s="199"/>
      <c r="M216" s="200"/>
      <c r="N216" s="201"/>
      <c r="O216" s="201"/>
      <c r="P216" s="201"/>
      <c r="Q216" s="201"/>
      <c r="R216" s="201"/>
      <c r="S216" s="201"/>
      <c r="T216" s="202"/>
      <c r="AT216" s="203" t="s">
        <v>141</v>
      </c>
      <c r="AU216" s="203" t="s">
        <v>131</v>
      </c>
      <c r="AV216" s="11" t="s">
        <v>16</v>
      </c>
      <c r="AW216" s="11" t="s">
        <v>40</v>
      </c>
      <c r="AX216" s="11" t="s">
        <v>76</v>
      </c>
      <c r="AY216" s="203" t="s">
        <v>130</v>
      </c>
    </row>
    <row r="217" spans="2:65" s="12" customFormat="1" ht="12">
      <c r="B217" s="204"/>
      <c r="C217" s="205"/>
      <c r="D217" s="206" t="s">
        <v>141</v>
      </c>
      <c r="E217" s="207" t="s">
        <v>32</v>
      </c>
      <c r="F217" s="208" t="s">
        <v>284</v>
      </c>
      <c r="G217" s="205"/>
      <c r="H217" s="209">
        <v>9.0449999999999999</v>
      </c>
      <c r="I217" s="210"/>
      <c r="J217" s="205"/>
      <c r="K217" s="205"/>
      <c r="L217" s="211"/>
      <c r="M217" s="212"/>
      <c r="N217" s="213"/>
      <c r="O217" s="213"/>
      <c r="P217" s="213"/>
      <c r="Q217" s="213"/>
      <c r="R217" s="213"/>
      <c r="S217" s="213"/>
      <c r="T217" s="214"/>
      <c r="AT217" s="215" t="s">
        <v>141</v>
      </c>
      <c r="AU217" s="215" t="s">
        <v>131</v>
      </c>
      <c r="AV217" s="12" t="s">
        <v>139</v>
      </c>
      <c r="AW217" s="12" t="s">
        <v>40</v>
      </c>
      <c r="AX217" s="12" t="s">
        <v>16</v>
      </c>
      <c r="AY217" s="215" t="s">
        <v>130</v>
      </c>
    </row>
    <row r="218" spans="2:65" s="1" customFormat="1" ht="28.8" customHeight="1">
      <c r="B218" s="36"/>
      <c r="C218" s="180" t="s">
        <v>285</v>
      </c>
      <c r="D218" s="180" t="s">
        <v>133</v>
      </c>
      <c r="E218" s="181" t="s">
        <v>286</v>
      </c>
      <c r="F218" s="182" t="s">
        <v>287</v>
      </c>
      <c r="G218" s="183" t="s">
        <v>136</v>
      </c>
      <c r="H218" s="184">
        <v>12.907999999999999</v>
      </c>
      <c r="I218" s="185"/>
      <c r="J218" s="186">
        <f>ROUND(I218*H218,2)</f>
        <v>0</v>
      </c>
      <c r="K218" s="182" t="s">
        <v>137</v>
      </c>
      <c r="L218" s="56"/>
      <c r="M218" s="187" t="s">
        <v>32</v>
      </c>
      <c r="N218" s="188" t="s">
        <v>48</v>
      </c>
      <c r="O218" s="37"/>
      <c r="P218" s="189">
        <f>O218*H218</f>
        <v>0</v>
      </c>
      <c r="Q218" s="189">
        <v>0</v>
      </c>
      <c r="R218" s="189">
        <f>Q218*H218</f>
        <v>0</v>
      </c>
      <c r="S218" s="189">
        <v>6.8000000000000005E-2</v>
      </c>
      <c r="T218" s="190">
        <f>S218*H218</f>
        <v>0.87774400000000008</v>
      </c>
      <c r="AR218" s="18" t="s">
        <v>138</v>
      </c>
      <c r="AT218" s="18" t="s">
        <v>133</v>
      </c>
      <c r="AU218" s="18" t="s">
        <v>131</v>
      </c>
      <c r="AY218" s="18" t="s">
        <v>130</v>
      </c>
      <c r="BE218" s="191">
        <f>IF(N218="základní",J218,0)</f>
        <v>0</v>
      </c>
      <c r="BF218" s="191">
        <f>IF(N218="snížená",J218,0)</f>
        <v>0</v>
      </c>
      <c r="BG218" s="191">
        <f>IF(N218="zákl. přenesená",J218,0)</f>
        <v>0</v>
      </c>
      <c r="BH218" s="191">
        <f>IF(N218="sníž. přenesená",J218,0)</f>
        <v>0</v>
      </c>
      <c r="BI218" s="191">
        <f>IF(N218="nulová",J218,0)</f>
        <v>0</v>
      </c>
      <c r="BJ218" s="18" t="s">
        <v>139</v>
      </c>
      <c r="BK218" s="191">
        <f>ROUND(I218*H218,2)</f>
        <v>0</v>
      </c>
      <c r="BL218" s="18" t="s">
        <v>138</v>
      </c>
      <c r="BM218" s="18" t="s">
        <v>288</v>
      </c>
    </row>
    <row r="219" spans="2:65" s="1" customFormat="1" ht="24">
      <c r="B219" s="36"/>
      <c r="C219" s="58"/>
      <c r="D219" s="194" t="s">
        <v>148</v>
      </c>
      <c r="E219" s="58"/>
      <c r="F219" s="216" t="s">
        <v>282</v>
      </c>
      <c r="G219" s="58"/>
      <c r="H219" s="58"/>
      <c r="I219" s="150"/>
      <c r="J219" s="58"/>
      <c r="K219" s="58"/>
      <c r="L219" s="56"/>
      <c r="M219" s="73"/>
      <c r="N219" s="37"/>
      <c r="O219" s="37"/>
      <c r="P219" s="37"/>
      <c r="Q219" s="37"/>
      <c r="R219" s="37"/>
      <c r="S219" s="37"/>
      <c r="T219" s="74"/>
      <c r="AT219" s="18" t="s">
        <v>148</v>
      </c>
      <c r="AU219" s="18" t="s">
        <v>131</v>
      </c>
    </row>
    <row r="220" spans="2:65" s="11" customFormat="1" ht="12">
      <c r="B220" s="192"/>
      <c r="C220" s="193"/>
      <c r="D220" s="194" t="s">
        <v>141</v>
      </c>
      <c r="E220" s="195" t="s">
        <v>32</v>
      </c>
      <c r="F220" s="196" t="s">
        <v>283</v>
      </c>
      <c r="G220" s="193"/>
      <c r="H220" s="197" t="s">
        <v>32</v>
      </c>
      <c r="I220" s="198"/>
      <c r="J220" s="193"/>
      <c r="K220" s="193"/>
      <c r="L220" s="199"/>
      <c r="M220" s="200"/>
      <c r="N220" s="201"/>
      <c r="O220" s="201"/>
      <c r="P220" s="201"/>
      <c r="Q220" s="201"/>
      <c r="R220" s="201"/>
      <c r="S220" s="201"/>
      <c r="T220" s="202"/>
      <c r="AT220" s="203" t="s">
        <v>141</v>
      </c>
      <c r="AU220" s="203" t="s">
        <v>131</v>
      </c>
      <c r="AV220" s="11" t="s">
        <v>16</v>
      </c>
      <c r="AW220" s="11" t="s">
        <v>40</v>
      </c>
      <c r="AX220" s="11" t="s">
        <v>76</v>
      </c>
      <c r="AY220" s="203" t="s">
        <v>130</v>
      </c>
    </row>
    <row r="221" spans="2:65" s="12" customFormat="1" ht="12">
      <c r="B221" s="204"/>
      <c r="C221" s="205"/>
      <c r="D221" s="206" t="s">
        <v>141</v>
      </c>
      <c r="E221" s="207" t="s">
        <v>32</v>
      </c>
      <c r="F221" s="208" t="s">
        <v>289</v>
      </c>
      <c r="G221" s="205"/>
      <c r="H221" s="209">
        <v>12.907999999999999</v>
      </c>
      <c r="I221" s="210"/>
      <c r="J221" s="205"/>
      <c r="K221" s="205"/>
      <c r="L221" s="211"/>
      <c r="M221" s="212"/>
      <c r="N221" s="213"/>
      <c r="O221" s="213"/>
      <c r="P221" s="213"/>
      <c r="Q221" s="213"/>
      <c r="R221" s="213"/>
      <c r="S221" s="213"/>
      <c r="T221" s="214"/>
      <c r="AT221" s="215" t="s">
        <v>141</v>
      </c>
      <c r="AU221" s="215" t="s">
        <v>131</v>
      </c>
      <c r="AV221" s="12" t="s">
        <v>139</v>
      </c>
      <c r="AW221" s="12" t="s">
        <v>40</v>
      </c>
      <c r="AX221" s="12" t="s">
        <v>16</v>
      </c>
      <c r="AY221" s="215" t="s">
        <v>130</v>
      </c>
    </row>
    <row r="222" spans="2:65" s="1" customFormat="1" ht="20.399999999999999" customHeight="1">
      <c r="B222" s="36"/>
      <c r="C222" s="180" t="s">
        <v>290</v>
      </c>
      <c r="D222" s="180" t="s">
        <v>133</v>
      </c>
      <c r="E222" s="181" t="s">
        <v>291</v>
      </c>
      <c r="F222" s="182" t="s">
        <v>292</v>
      </c>
      <c r="G222" s="183" t="s">
        <v>146</v>
      </c>
      <c r="H222" s="184">
        <v>15</v>
      </c>
      <c r="I222" s="185"/>
      <c r="J222" s="186">
        <f>ROUND(I222*H222,2)</f>
        <v>0</v>
      </c>
      <c r="K222" s="182" t="s">
        <v>137</v>
      </c>
      <c r="L222" s="56"/>
      <c r="M222" s="187" t="s">
        <v>32</v>
      </c>
      <c r="N222" s="188" t="s">
        <v>48</v>
      </c>
      <c r="O222" s="37"/>
      <c r="P222" s="189">
        <f>O222*H222</f>
        <v>0</v>
      </c>
      <c r="Q222" s="189">
        <v>0</v>
      </c>
      <c r="R222" s="189">
        <f>Q222*H222</f>
        <v>0</v>
      </c>
      <c r="S222" s="189">
        <v>1.2999999999999999E-2</v>
      </c>
      <c r="T222" s="190">
        <f>S222*H222</f>
        <v>0.19499999999999998</v>
      </c>
      <c r="AR222" s="18" t="s">
        <v>138</v>
      </c>
      <c r="AT222" s="18" t="s">
        <v>133</v>
      </c>
      <c r="AU222" s="18" t="s">
        <v>131</v>
      </c>
      <c r="AY222" s="18" t="s">
        <v>130</v>
      </c>
      <c r="BE222" s="191">
        <f>IF(N222="základní",J222,0)</f>
        <v>0</v>
      </c>
      <c r="BF222" s="191">
        <f>IF(N222="snížená",J222,0)</f>
        <v>0</v>
      </c>
      <c r="BG222" s="191">
        <f>IF(N222="zákl. přenesená",J222,0)</f>
        <v>0</v>
      </c>
      <c r="BH222" s="191">
        <f>IF(N222="sníž. přenesená",J222,0)</f>
        <v>0</v>
      </c>
      <c r="BI222" s="191">
        <f>IF(N222="nulová",J222,0)</f>
        <v>0</v>
      </c>
      <c r="BJ222" s="18" t="s">
        <v>139</v>
      </c>
      <c r="BK222" s="191">
        <f>ROUND(I222*H222,2)</f>
        <v>0</v>
      </c>
      <c r="BL222" s="18" t="s">
        <v>138</v>
      </c>
      <c r="BM222" s="18" t="s">
        <v>293</v>
      </c>
    </row>
    <row r="223" spans="2:65" s="12" customFormat="1" ht="12">
      <c r="B223" s="204"/>
      <c r="C223" s="205"/>
      <c r="D223" s="206" t="s">
        <v>141</v>
      </c>
      <c r="E223" s="207" t="s">
        <v>32</v>
      </c>
      <c r="F223" s="208" t="s">
        <v>8</v>
      </c>
      <c r="G223" s="205"/>
      <c r="H223" s="209">
        <v>15</v>
      </c>
      <c r="I223" s="210"/>
      <c r="J223" s="205"/>
      <c r="K223" s="205"/>
      <c r="L223" s="211"/>
      <c r="M223" s="212"/>
      <c r="N223" s="213"/>
      <c r="O223" s="213"/>
      <c r="P223" s="213"/>
      <c r="Q223" s="213"/>
      <c r="R223" s="213"/>
      <c r="S223" s="213"/>
      <c r="T223" s="214"/>
      <c r="AT223" s="215" t="s">
        <v>141</v>
      </c>
      <c r="AU223" s="215" t="s">
        <v>131</v>
      </c>
      <c r="AV223" s="12" t="s">
        <v>139</v>
      </c>
      <c r="AW223" s="12" t="s">
        <v>40</v>
      </c>
      <c r="AX223" s="12" t="s">
        <v>16</v>
      </c>
      <c r="AY223" s="215" t="s">
        <v>130</v>
      </c>
    </row>
    <row r="224" spans="2:65" s="1" customFormat="1" ht="20.399999999999999" customHeight="1">
      <c r="B224" s="36"/>
      <c r="C224" s="180" t="s">
        <v>294</v>
      </c>
      <c r="D224" s="180" t="s">
        <v>133</v>
      </c>
      <c r="E224" s="181" t="s">
        <v>295</v>
      </c>
      <c r="F224" s="182" t="s">
        <v>296</v>
      </c>
      <c r="G224" s="183" t="s">
        <v>146</v>
      </c>
      <c r="H224" s="184">
        <v>4</v>
      </c>
      <c r="I224" s="185"/>
      <c r="J224" s="186">
        <f>ROUND(I224*H224,2)</f>
        <v>0</v>
      </c>
      <c r="K224" s="182" t="s">
        <v>137</v>
      </c>
      <c r="L224" s="56"/>
      <c r="M224" s="187" t="s">
        <v>32</v>
      </c>
      <c r="N224" s="188" t="s">
        <v>48</v>
      </c>
      <c r="O224" s="37"/>
      <c r="P224" s="189">
        <f>O224*H224</f>
        <v>0</v>
      </c>
      <c r="Q224" s="189">
        <v>0</v>
      </c>
      <c r="R224" s="189">
        <f>Q224*H224</f>
        <v>0</v>
      </c>
      <c r="S224" s="189">
        <v>3.6999999999999998E-2</v>
      </c>
      <c r="T224" s="190">
        <f>S224*H224</f>
        <v>0.14799999999999999</v>
      </c>
      <c r="AR224" s="18" t="s">
        <v>138</v>
      </c>
      <c r="AT224" s="18" t="s">
        <v>133</v>
      </c>
      <c r="AU224" s="18" t="s">
        <v>131</v>
      </c>
      <c r="AY224" s="18" t="s">
        <v>130</v>
      </c>
      <c r="BE224" s="191">
        <f>IF(N224="základní",J224,0)</f>
        <v>0</v>
      </c>
      <c r="BF224" s="191">
        <f>IF(N224="snížená",J224,0)</f>
        <v>0</v>
      </c>
      <c r="BG224" s="191">
        <f>IF(N224="zákl. přenesená",J224,0)</f>
        <v>0</v>
      </c>
      <c r="BH224" s="191">
        <f>IF(N224="sníž. přenesená",J224,0)</f>
        <v>0</v>
      </c>
      <c r="BI224" s="191">
        <f>IF(N224="nulová",J224,0)</f>
        <v>0</v>
      </c>
      <c r="BJ224" s="18" t="s">
        <v>139</v>
      </c>
      <c r="BK224" s="191">
        <f>ROUND(I224*H224,2)</f>
        <v>0</v>
      </c>
      <c r="BL224" s="18" t="s">
        <v>138</v>
      </c>
      <c r="BM224" s="18" t="s">
        <v>297</v>
      </c>
    </row>
    <row r="225" spans="2:65" s="1" customFormat="1" ht="28.8" customHeight="1">
      <c r="B225" s="36"/>
      <c r="C225" s="180" t="s">
        <v>298</v>
      </c>
      <c r="D225" s="180" t="s">
        <v>133</v>
      </c>
      <c r="E225" s="181" t="s">
        <v>299</v>
      </c>
      <c r="F225" s="182" t="s">
        <v>300</v>
      </c>
      <c r="G225" s="183" t="s">
        <v>301</v>
      </c>
      <c r="H225" s="184">
        <v>5.2270000000000003</v>
      </c>
      <c r="I225" s="185"/>
      <c r="J225" s="186">
        <f>ROUND(I225*H225,2)</f>
        <v>0</v>
      </c>
      <c r="K225" s="182" t="s">
        <v>137</v>
      </c>
      <c r="L225" s="56"/>
      <c r="M225" s="187" t="s">
        <v>32</v>
      </c>
      <c r="N225" s="188" t="s">
        <v>48</v>
      </c>
      <c r="O225" s="37"/>
      <c r="P225" s="189">
        <f>O225*H225</f>
        <v>0</v>
      </c>
      <c r="Q225" s="189">
        <v>0</v>
      </c>
      <c r="R225" s="189">
        <f>Q225*H225</f>
        <v>0</v>
      </c>
      <c r="S225" s="189">
        <v>0</v>
      </c>
      <c r="T225" s="190">
        <f>S225*H225</f>
        <v>0</v>
      </c>
      <c r="AR225" s="18" t="s">
        <v>138</v>
      </c>
      <c r="AT225" s="18" t="s">
        <v>133</v>
      </c>
      <c r="AU225" s="18" t="s">
        <v>131</v>
      </c>
      <c r="AY225" s="18" t="s">
        <v>130</v>
      </c>
      <c r="BE225" s="191">
        <f>IF(N225="základní",J225,0)</f>
        <v>0</v>
      </c>
      <c r="BF225" s="191">
        <f>IF(N225="snížená",J225,0)</f>
        <v>0</v>
      </c>
      <c r="BG225" s="191">
        <f>IF(N225="zákl. přenesená",J225,0)</f>
        <v>0</v>
      </c>
      <c r="BH225" s="191">
        <f>IF(N225="sníž. přenesená",J225,0)</f>
        <v>0</v>
      </c>
      <c r="BI225" s="191">
        <f>IF(N225="nulová",J225,0)</f>
        <v>0</v>
      </c>
      <c r="BJ225" s="18" t="s">
        <v>139</v>
      </c>
      <c r="BK225" s="191">
        <f>ROUND(I225*H225,2)</f>
        <v>0</v>
      </c>
      <c r="BL225" s="18" t="s">
        <v>138</v>
      </c>
      <c r="BM225" s="18" t="s">
        <v>302</v>
      </c>
    </row>
    <row r="226" spans="2:65" s="1" customFormat="1" ht="132">
      <c r="B226" s="36"/>
      <c r="C226" s="58"/>
      <c r="D226" s="206" t="s">
        <v>148</v>
      </c>
      <c r="E226" s="58"/>
      <c r="F226" s="236" t="s">
        <v>303</v>
      </c>
      <c r="G226" s="58"/>
      <c r="H226" s="58"/>
      <c r="I226" s="150"/>
      <c r="J226" s="58"/>
      <c r="K226" s="58"/>
      <c r="L226" s="56"/>
      <c r="M226" s="73"/>
      <c r="N226" s="37"/>
      <c r="O226" s="37"/>
      <c r="P226" s="37"/>
      <c r="Q226" s="37"/>
      <c r="R226" s="37"/>
      <c r="S226" s="37"/>
      <c r="T226" s="74"/>
      <c r="AT226" s="18" t="s">
        <v>148</v>
      </c>
      <c r="AU226" s="18" t="s">
        <v>131</v>
      </c>
    </row>
    <row r="227" spans="2:65" s="1" customFormat="1" ht="28.8" customHeight="1">
      <c r="B227" s="36"/>
      <c r="C227" s="180" t="s">
        <v>304</v>
      </c>
      <c r="D227" s="180" t="s">
        <v>133</v>
      </c>
      <c r="E227" s="181" t="s">
        <v>305</v>
      </c>
      <c r="F227" s="182" t="s">
        <v>306</v>
      </c>
      <c r="G227" s="183" t="s">
        <v>301</v>
      </c>
      <c r="H227" s="184">
        <v>5.2270000000000003</v>
      </c>
      <c r="I227" s="185"/>
      <c r="J227" s="186">
        <f>ROUND(I227*H227,2)</f>
        <v>0</v>
      </c>
      <c r="K227" s="182" t="s">
        <v>137</v>
      </c>
      <c r="L227" s="56"/>
      <c r="M227" s="187" t="s">
        <v>32</v>
      </c>
      <c r="N227" s="188" t="s">
        <v>48</v>
      </c>
      <c r="O227" s="37"/>
      <c r="P227" s="189">
        <f>O227*H227</f>
        <v>0</v>
      </c>
      <c r="Q227" s="189">
        <v>0</v>
      </c>
      <c r="R227" s="189">
        <f>Q227*H227</f>
        <v>0</v>
      </c>
      <c r="S227" s="189">
        <v>0</v>
      </c>
      <c r="T227" s="190">
        <f>S227*H227</f>
        <v>0</v>
      </c>
      <c r="AR227" s="18" t="s">
        <v>138</v>
      </c>
      <c r="AT227" s="18" t="s">
        <v>133</v>
      </c>
      <c r="AU227" s="18" t="s">
        <v>131</v>
      </c>
      <c r="AY227" s="18" t="s">
        <v>130</v>
      </c>
      <c r="BE227" s="191">
        <f>IF(N227="základní",J227,0)</f>
        <v>0</v>
      </c>
      <c r="BF227" s="191">
        <f>IF(N227="snížená",J227,0)</f>
        <v>0</v>
      </c>
      <c r="BG227" s="191">
        <f>IF(N227="zákl. přenesená",J227,0)</f>
        <v>0</v>
      </c>
      <c r="BH227" s="191">
        <f>IF(N227="sníž. přenesená",J227,0)</f>
        <v>0</v>
      </c>
      <c r="BI227" s="191">
        <f>IF(N227="nulová",J227,0)</f>
        <v>0</v>
      </c>
      <c r="BJ227" s="18" t="s">
        <v>139</v>
      </c>
      <c r="BK227" s="191">
        <f>ROUND(I227*H227,2)</f>
        <v>0</v>
      </c>
      <c r="BL227" s="18" t="s">
        <v>138</v>
      </c>
      <c r="BM227" s="18" t="s">
        <v>307</v>
      </c>
    </row>
    <row r="228" spans="2:65" s="1" customFormat="1" ht="84">
      <c r="B228" s="36"/>
      <c r="C228" s="58"/>
      <c r="D228" s="206" t="s">
        <v>148</v>
      </c>
      <c r="E228" s="58"/>
      <c r="F228" s="236" t="s">
        <v>308</v>
      </c>
      <c r="G228" s="58"/>
      <c r="H228" s="58"/>
      <c r="I228" s="150"/>
      <c r="J228" s="58"/>
      <c r="K228" s="58"/>
      <c r="L228" s="56"/>
      <c r="M228" s="73"/>
      <c r="N228" s="37"/>
      <c r="O228" s="37"/>
      <c r="P228" s="37"/>
      <c r="Q228" s="37"/>
      <c r="R228" s="37"/>
      <c r="S228" s="37"/>
      <c r="T228" s="74"/>
      <c r="AT228" s="18" t="s">
        <v>148</v>
      </c>
      <c r="AU228" s="18" t="s">
        <v>131</v>
      </c>
    </row>
    <row r="229" spans="2:65" s="1" customFormat="1" ht="28.8" customHeight="1">
      <c r="B229" s="36"/>
      <c r="C229" s="180" t="s">
        <v>309</v>
      </c>
      <c r="D229" s="180" t="s">
        <v>133</v>
      </c>
      <c r="E229" s="181" t="s">
        <v>310</v>
      </c>
      <c r="F229" s="182" t="s">
        <v>311</v>
      </c>
      <c r="G229" s="183" t="s">
        <v>301</v>
      </c>
      <c r="H229" s="184">
        <v>39.042000000000002</v>
      </c>
      <c r="I229" s="185"/>
      <c r="J229" s="186">
        <f>ROUND(I229*H229,2)</f>
        <v>0</v>
      </c>
      <c r="K229" s="182" t="s">
        <v>137</v>
      </c>
      <c r="L229" s="56"/>
      <c r="M229" s="187" t="s">
        <v>32</v>
      </c>
      <c r="N229" s="188" t="s">
        <v>48</v>
      </c>
      <c r="O229" s="37"/>
      <c r="P229" s="189">
        <f>O229*H229</f>
        <v>0</v>
      </c>
      <c r="Q229" s="189">
        <v>0</v>
      </c>
      <c r="R229" s="189">
        <f>Q229*H229</f>
        <v>0</v>
      </c>
      <c r="S229" s="189">
        <v>0</v>
      </c>
      <c r="T229" s="190">
        <f>S229*H229</f>
        <v>0</v>
      </c>
      <c r="AR229" s="18" t="s">
        <v>138</v>
      </c>
      <c r="AT229" s="18" t="s">
        <v>133</v>
      </c>
      <c r="AU229" s="18" t="s">
        <v>131</v>
      </c>
      <c r="AY229" s="18" t="s">
        <v>130</v>
      </c>
      <c r="BE229" s="191">
        <f>IF(N229="základní",J229,0)</f>
        <v>0</v>
      </c>
      <c r="BF229" s="191">
        <f>IF(N229="snížená",J229,0)</f>
        <v>0</v>
      </c>
      <c r="BG229" s="191">
        <f>IF(N229="zákl. přenesená",J229,0)</f>
        <v>0</v>
      </c>
      <c r="BH229" s="191">
        <f>IF(N229="sníž. přenesená",J229,0)</f>
        <v>0</v>
      </c>
      <c r="BI229" s="191">
        <f>IF(N229="nulová",J229,0)</f>
        <v>0</v>
      </c>
      <c r="BJ229" s="18" t="s">
        <v>139</v>
      </c>
      <c r="BK229" s="191">
        <f>ROUND(I229*H229,2)</f>
        <v>0</v>
      </c>
      <c r="BL229" s="18" t="s">
        <v>138</v>
      </c>
      <c r="BM229" s="18" t="s">
        <v>312</v>
      </c>
    </row>
    <row r="230" spans="2:65" s="1" customFormat="1" ht="84">
      <c r="B230" s="36"/>
      <c r="C230" s="58"/>
      <c r="D230" s="194" t="s">
        <v>148</v>
      </c>
      <c r="E230" s="58"/>
      <c r="F230" s="216" t="s">
        <v>308</v>
      </c>
      <c r="G230" s="58"/>
      <c r="H230" s="58"/>
      <c r="I230" s="150"/>
      <c r="J230" s="58"/>
      <c r="K230" s="58"/>
      <c r="L230" s="56"/>
      <c r="M230" s="73"/>
      <c r="N230" s="37"/>
      <c r="O230" s="37"/>
      <c r="P230" s="37"/>
      <c r="Q230" s="37"/>
      <c r="R230" s="37"/>
      <c r="S230" s="37"/>
      <c r="T230" s="74"/>
      <c r="AT230" s="18" t="s">
        <v>148</v>
      </c>
      <c r="AU230" s="18" t="s">
        <v>131</v>
      </c>
    </row>
    <row r="231" spans="2:65" s="11" customFormat="1" ht="12">
      <c r="B231" s="192"/>
      <c r="C231" s="193"/>
      <c r="D231" s="194" t="s">
        <v>141</v>
      </c>
      <c r="E231" s="195" t="s">
        <v>32</v>
      </c>
      <c r="F231" s="196" t="s">
        <v>313</v>
      </c>
      <c r="G231" s="193"/>
      <c r="H231" s="197" t="s">
        <v>32</v>
      </c>
      <c r="I231" s="198"/>
      <c r="J231" s="193"/>
      <c r="K231" s="193"/>
      <c r="L231" s="199"/>
      <c r="M231" s="200"/>
      <c r="N231" s="201"/>
      <c r="O231" s="201"/>
      <c r="P231" s="201"/>
      <c r="Q231" s="201"/>
      <c r="R231" s="201"/>
      <c r="S231" s="201"/>
      <c r="T231" s="202"/>
      <c r="AT231" s="203" t="s">
        <v>141</v>
      </c>
      <c r="AU231" s="203" t="s">
        <v>131</v>
      </c>
      <c r="AV231" s="11" t="s">
        <v>16</v>
      </c>
      <c r="AW231" s="11" t="s">
        <v>40</v>
      </c>
      <c r="AX231" s="11" t="s">
        <v>76</v>
      </c>
      <c r="AY231" s="203" t="s">
        <v>130</v>
      </c>
    </row>
    <row r="232" spans="2:65" s="12" customFormat="1" ht="12">
      <c r="B232" s="204"/>
      <c r="C232" s="205"/>
      <c r="D232" s="206" t="s">
        <v>141</v>
      </c>
      <c r="E232" s="207" t="s">
        <v>32</v>
      </c>
      <c r="F232" s="208" t="s">
        <v>314</v>
      </c>
      <c r="G232" s="205"/>
      <c r="H232" s="209">
        <v>39.042000000000002</v>
      </c>
      <c r="I232" s="210"/>
      <c r="J232" s="205"/>
      <c r="K232" s="205"/>
      <c r="L232" s="211"/>
      <c r="M232" s="212"/>
      <c r="N232" s="213"/>
      <c r="O232" s="213"/>
      <c r="P232" s="213"/>
      <c r="Q232" s="213"/>
      <c r="R232" s="213"/>
      <c r="S232" s="213"/>
      <c r="T232" s="214"/>
      <c r="AT232" s="215" t="s">
        <v>141</v>
      </c>
      <c r="AU232" s="215" t="s">
        <v>131</v>
      </c>
      <c r="AV232" s="12" t="s">
        <v>139</v>
      </c>
      <c r="AW232" s="12" t="s">
        <v>40</v>
      </c>
      <c r="AX232" s="12" t="s">
        <v>16</v>
      </c>
      <c r="AY232" s="215" t="s">
        <v>130</v>
      </c>
    </row>
    <row r="233" spans="2:65" s="1" customFormat="1" ht="20.399999999999999" customHeight="1">
      <c r="B233" s="36"/>
      <c r="C233" s="180" t="s">
        <v>315</v>
      </c>
      <c r="D233" s="180" t="s">
        <v>133</v>
      </c>
      <c r="E233" s="181" t="s">
        <v>316</v>
      </c>
      <c r="F233" s="182" t="s">
        <v>317</v>
      </c>
      <c r="G233" s="183" t="s">
        <v>301</v>
      </c>
      <c r="H233" s="184">
        <v>5.2270000000000003</v>
      </c>
      <c r="I233" s="185"/>
      <c r="J233" s="186">
        <f>ROUND(I233*H233,2)</f>
        <v>0</v>
      </c>
      <c r="K233" s="182" t="s">
        <v>137</v>
      </c>
      <c r="L233" s="56"/>
      <c r="M233" s="187" t="s">
        <v>32</v>
      </c>
      <c r="N233" s="188" t="s">
        <v>48</v>
      </c>
      <c r="O233" s="37"/>
      <c r="P233" s="189">
        <f>O233*H233</f>
        <v>0</v>
      </c>
      <c r="Q233" s="189">
        <v>0</v>
      </c>
      <c r="R233" s="189">
        <f>Q233*H233</f>
        <v>0</v>
      </c>
      <c r="S233" s="189">
        <v>0</v>
      </c>
      <c r="T233" s="190">
        <f>S233*H233</f>
        <v>0</v>
      </c>
      <c r="AR233" s="18" t="s">
        <v>138</v>
      </c>
      <c r="AT233" s="18" t="s">
        <v>133</v>
      </c>
      <c r="AU233" s="18" t="s">
        <v>131</v>
      </c>
      <c r="AY233" s="18" t="s">
        <v>130</v>
      </c>
      <c r="BE233" s="191">
        <f>IF(N233="základní",J233,0)</f>
        <v>0</v>
      </c>
      <c r="BF233" s="191">
        <f>IF(N233="snížená",J233,0)</f>
        <v>0</v>
      </c>
      <c r="BG233" s="191">
        <f>IF(N233="zákl. přenesená",J233,0)</f>
        <v>0</v>
      </c>
      <c r="BH233" s="191">
        <f>IF(N233="sníž. přenesená",J233,0)</f>
        <v>0</v>
      </c>
      <c r="BI233" s="191">
        <f>IF(N233="nulová",J233,0)</f>
        <v>0</v>
      </c>
      <c r="BJ233" s="18" t="s">
        <v>139</v>
      </c>
      <c r="BK233" s="191">
        <f>ROUND(I233*H233,2)</f>
        <v>0</v>
      </c>
      <c r="BL233" s="18" t="s">
        <v>138</v>
      </c>
      <c r="BM233" s="18" t="s">
        <v>318</v>
      </c>
    </row>
    <row r="234" spans="2:65" s="1" customFormat="1" ht="72">
      <c r="B234" s="36"/>
      <c r="C234" s="58"/>
      <c r="D234" s="194" t="s">
        <v>148</v>
      </c>
      <c r="E234" s="58"/>
      <c r="F234" s="216" t="s">
        <v>319</v>
      </c>
      <c r="G234" s="58"/>
      <c r="H234" s="58"/>
      <c r="I234" s="150"/>
      <c r="J234" s="58"/>
      <c r="K234" s="58"/>
      <c r="L234" s="56"/>
      <c r="M234" s="73"/>
      <c r="N234" s="37"/>
      <c r="O234" s="37"/>
      <c r="P234" s="37"/>
      <c r="Q234" s="37"/>
      <c r="R234" s="37"/>
      <c r="S234" s="37"/>
      <c r="T234" s="74"/>
      <c r="AT234" s="18" t="s">
        <v>148</v>
      </c>
      <c r="AU234" s="18" t="s">
        <v>131</v>
      </c>
    </row>
    <row r="235" spans="2:65" s="10" customFormat="1" ht="29.85" customHeight="1">
      <c r="B235" s="163"/>
      <c r="C235" s="164"/>
      <c r="D235" s="177" t="s">
        <v>75</v>
      </c>
      <c r="E235" s="178" t="s">
        <v>320</v>
      </c>
      <c r="F235" s="178" t="s">
        <v>321</v>
      </c>
      <c r="G235" s="164"/>
      <c r="H235" s="164"/>
      <c r="I235" s="167"/>
      <c r="J235" s="179">
        <f>BK235</f>
        <v>0</v>
      </c>
      <c r="K235" s="164"/>
      <c r="L235" s="169"/>
      <c r="M235" s="170"/>
      <c r="N235" s="171"/>
      <c r="O235" s="171"/>
      <c r="P235" s="172">
        <f>SUM(P236:P237)</f>
        <v>0</v>
      </c>
      <c r="Q235" s="171"/>
      <c r="R235" s="172">
        <f>SUM(R236:R237)</f>
        <v>0</v>
      </c>
      <c r="S235" s="171"/>
      <c r="T235" s="173">
        <f>SUM(T236:T237)</f>
        <v>0</v>
      </c>
      <c r="AR235" s="174" t="s">
        <v>16</v>
      </c>
      <c r="AT235" s="175" t="s">
        <v>75</v>
      </c>
      <c r="AU235" s="175" t="s">
        <v>16</v>
      </c>
      <c r="AY235" s="174" t="s">
        <v>130</v>
      </c>
      <c r="BK235" s="176">
        <f>SUM(BK236:BK237)</f>
        <v>0</v>
      </c>
    </row>
    <row r="236" spans="2:65" s="1" customFormat="1" ht="40.200000000000003" customHeight="1">
      <c r="B236" s="36"/>
      <c r="C236" s="180" t="s">
        <v>322</v>
      </c>
      <c r="D236" s="180" t="s">
        <v>133</v>
      </c>
      <c r="E236" s="181" t="s">
        <v>323</v>
      </c>
      <c r="F236" s="182" t="s">
        <v>324</v>
      </c>
      <c r="G236" s="183" t="s">
        <v>301</v>
      </c>
      <c r="H236" s="184">
        <v>5.6369999999999996</v>
      </c>
      <c r="I236" s="185"/>
      <c r="J236" s="186">
        <f>ROUND(I236*H236,2)</f>
        <v>0</v>
      </c>
      <c r="K236" s="182" t="s">
        <v>137</v>
      </c>
      <c r="L236" s="56"/>
      <c r="M236" s="187" t="s">
        <v>32</v>
      </c>
      <c r="N236" s="188" t="s">
        <v>48</v>
      </c>
      <c r="O236" s="37"/>
      <c r="P236" s="189">
        <f>O236*H236</f>
        <v>0</v>
      </c>
      <c r="Q236" s="189">
        <v>0</v>
      </c>
      <c r="R236" s="189">
        <f>Q236*H236</f>
        <v>0</v>
      </c>
      <c r="S236" s="189">
        <v>0</v>
      </c>
      <c r="T236" s="190">
        <f>S236*H236</f>
        <v>0</v>
      </c>
      <c r="AR236" s="18" t="s">
        <v>138</v>
      </c>
      <c r="AT236" s="18" t="s">
        <v>133</v>
      </c>
      <c r="AU236" s="18" t="s">
        <v>139</v>
      </c>
      <c r="AY236" s="18" t="s">
        <v>130</v>
      </c>
      <c r="BE236" s="191">
        <f>IF(N236="základní",J236,0)</f>
        <v>0</v>
      </c>
      <c r="BF236" s="191">
        <f>IF(N236="snížená",J236,0)</f>
        <v>0</v>
      </c>
      <c r="BG236" s="191">
        <f>IF(N236="zákl. přenesená",J236,0)</f>
        <v>0</v>
      </c>
      <c r="BH236" s="191">
        <f>IF(N236="sníž. přenesená",J236,0)</f>
        <v>0</v>
      </c>
      <c r="BI236" s="191">
        <f>IF(N236="nulová",J236,0)</f>
        <v>0</v>
      </c>
      <c r="BJ236" s="18" t="s">
        <v>139</v>
      </c>
      <c r="BK236" s="191">
        <f>ROUND(I236*H236,2)</f>
        <v>0</v>
      </c>
      <c r="BL236" s="18" t="s">
        <v>138</v>
      </c>
      <c r="BM236" s="18" t="s">
        <v>325</v>
      </c>
    </row>
    <row r="237" spans="2:65" s="1" customFormat="1" ht="84">
      <c r="B237" s="36"/>
      <c r="C237" s="58"/>
      <c r="D237" s="194" t="s">
        <v>148</v>
      </c>
      <c r="E237" s="58"/>
      <c r="F237" s="216" t="s">
        <v>326</v>
      </c>
      <c r="G237" s="58"/>
      <c r="H237" s="58"/>
      <c r="I237" s="150"/>
      <c r="J237" s="58"/>
      <c r="K237" s="58"/>
      <c r="L237" s="56"/>
      <c r="M237" s="73"/>
      <c r="N237" s="37"/>
      <c r="O237" s="37"/>
      <c r="P237" s="37"/>
      <c r="Q237" s="37"/>
      <c r="R237" s="37"/>
      <c r="S237" s="37"/>
      <c r="T237" s="74"/>
      <c r="AT237" s="18" t="s">
        <v>148</v>
      </c>
      <c r="AU237" s="18" t="s">
        <v>139</v>
      </c>
    </row>
    <row r="238" spans="2:65" s="10" customFormat="1" ht="37.35" customHeight="1">
      <c r="B238" s="163"/>
      <c r="C238" s="164"/>
      <c r="D238" s="165" t="s">
        <v>75</v>
      </c>
      <c r="E238" s="166" t="s">
        <v>327</v>
      </c>
      <c r="F238" s="166" t="s">
        <v>328</v>
      </c>
      <c r="G238" s="164"/>
      <c r="H238" s="164"/>
      <c r="I238" s="167"/>
      <c r="J238" s="168">
        <f>BK238</f>
        <v>0</v>
      </c>
      <c r="K238" s="164"/>
      <c r="L238" s="169"/>
      <c r="M238" s="170"/>
      <c r="N238" s="171"/>
      <c r="O238" s="171"/>
      <c r="P238" s="172">
        <f>P239+P258+P260+P262+P264+P266+P272+P290+P325+P351+P364+P375+P399+P437</f>
        <v>0</v>
      </c>
      <c r="Q238" s="171"/>
      <c r="R238" s="172">
        <f>R239+R258+R260+R262+R264+R266+R272+R290+R325+R351+R364+R375+R399+R437</f>
        <v>1.01673133</v>
      </c>
      <c r="S238" s="171"/>
      <c r="T238" s="173">
        <f>T239+T258+T260+T262+T264+T266+T272+T290+T325+T351+T364+T375+T399+T437</f>
        <v>0.83278545999999998</v>
      </c>
      <c r="AR238" s="174" t="s">
        <v>139</v>
      </c>
      <c r="AT238" s="175" t="s">
        <v>75</v>
      </c>
      <c r="AU238" s="175" t="s">
        <v>76</v>
      </c>
      <c r="AY238" s="174" t="s">
        <v>130</v>
      </c>
      <c r="BK238" s="176">
        <f>BK239+BK258+BK260+BK262+BK264+BK266+BK272+BK290+BK325+BK351+BK364+BK375+BK399+BK437</f>
        <v>0</v>
      </c>
    </row>
    <row r="239" spans="2:65" s="10" customFormat="1" ht="19.95" customHeight="1">
      <c r="B239" s="163"/>
      <c r="C239" s="164"/>
      <c r="D239" s="177" t="s">
        <v>75</v>
      </c>
      <c r="E239" s="178" t="s">
        <v>329</v>
      </c>
      <c r="F239" s="178" t="s">
        <v>330</v>
      </c>
      <c r="G239" s="164"/>
      <c r="H239" s="164"/>
      <c r="I239" s="167"/>
      <c r="J239" s="179">
        <f>BK239</f>
        <v>0</v>
      </c>
      <c r="K239" s="164"/>
      <c r="L239" s="169"/>
      <c r="M239" s="170"/>
      <c r="N239" s="171"/>
      <c r="O239" s="171"/>
      <c r="P239" s="172">
        <f>SUM(P240:P257)</f>
        <v>0</v>
      </c>
      <c r="Q239" s="171"/>
      <c r="R239" s="172">
        <f>SUM(R240:R257)</f>
        <v>2.8229659999999997E-2</v>
      </c>
      <c r="S239" s="171"/>
      <c r="T239" s="173">
        <f>SUM(T240:T257)</f>
        <v>0</v>
      </c>
      <c r="AR239" s="174" t="s">
        <v>139</v>
      </c>
      <c r="AT239" s="175" t="s">
        <v>75</v>
      </c>
      <c r="AU239" s="175" t="s">
        <v>16</v>
      </c>
      <c r="AY239" s="174" t="s">
        <v>130</v>
      </c>
      <c r="BK239" s="176">
        <f>SUM(BK240:BK257)</f>
        <v>0</v>
      </c>
    </row>
    <row r="240" spans="2:65" s="1" customFormat="1" ht="28.8" customHeight="1">
      <c r="B240" s="36"/>
      <c r="C240" s="180" t="s">
        <v>331</v>
      </c>
      <c r="D240" s="180" t="s">
        <v>133</v>
      </c>
      <c r="E240" s="181" t="s">
        <v>332</v>
      </c>
      <c r="F240" s="182" t="s">
        <v>333</v>
      </c>
      <c r="G240" s="183" t="s">
        <v>136</v>
      </c>
      <c r="H240" s="184">
        <v>3.0219999999999998</v>
      </c>
      <c r="I240" s="185"/>
      <c r="J240" s="186">
        <f>ROUND(I240*H240,2)</f>
        <v>0</v>
      </c>
      <c r="K240" s="182" t="s">
        <v>137</v>
      </c>
      <c r="L240" s="56"/>
      <c r="M240" s="187" t="s">
        <v>32</v>
      </c>
      <c r="N240" s="188" t="s">
        <v>48</v>
      </c>
      <c r="O240" s="37"/>
      <c r="P240" s="189">
        <f>O240*H240</f>
        <v>0</v>
      </c>
      <c r="Q240" s="189">
        <v>0</v>
      </c>
      <c r="R240" s="189">
        <f>Q240*H240</f>
        <v>0</v>
      </c>
      <c r="S240" s="189">
        <v>0</v>
      </c>
      <c r="T240" s="190">
        <f>S240*H240</f>
        <v>0</v>
      </c>
      <c r="AR240" s="18" t="s">
        <v>255</v>
      </c>
      <c r="AT240" s="18" t="s">
        <v>133</v>
      </c>
      <c r="AU240" s="18" t="s">
        <v>139</v>
      </c>
      <c r="AY240" s="18" t="s">
        <v>130</v>
      </c>
      <c r="BE240" s="191">
        <f>IF(N240="základní",J240,0)</f>
        <v>0</v>
      </c>
      <c r="BF240" s="191">
        <f>IF(N240="snížená",J240,0)</f>
        <v>0</v>
      </c>
      <c r="BG240" s="191">
        <f>IF(N240="zákl. přenesená",J240,0)</f>
        <v>0</v>
      </c>
      <c r="BH240" s="191">
        <f>IF(N240="sníž. přenesená",J240,0)</f>
        <v>0</v>
      </c>
      <c r="BI240" s="191">
        <f>IF(N240="nulová",J240,0)</f>
        <v>0</v>
      </c>
      <c r="BJ240" s="18" t="s">
        <v>139</v>
      </c>
      <c r="BK240" s="191">
        <f>ROUND(I240*H240,2)</f>
        <v>0</v>
      </c>
      <c r="BL240" s="18" t="s">
        <v>255</v>
      </c>
      <c r="BM240" s="18" t="s">
        <v>334</v>
      </c>
    </row>
    <row r="241" spans="2:65" s="1" customFormat="1" ht="36">
      <c r="B241" s="36"/>
      <c r="C241" s="58"/>
      <c r="D241" s="194" t="s">
        <v>148</v>
      </c>
      <c r="E241" s="58"/>
      <c r="F241" s="216" t="s">
        <v>335</v>
      </c>
      <c r="G241" s="58"/>
      <c r="H241" s="58"/>
      <c r="I241" s="150"/>
      <c r="J241" s="58"/>
      <c r="K241" s="58"/>
      <c r="L241" s="56"/>
      <c r="M241" s="73"/>
      <c r="N241" s="37"/>
      <c r="O241" s="37"/>
      <c r="P241" s="37"/>
      <c r="Q241" s="37"/>
      <c r="R241" s="37"/>
      <c r="S241" s="37"/>
      <c r="T241" s="74"/>
      <c r="AT241" s="18" t="s">
        <v>148</v>
      </c>
      <c r="AU241" s="18" t="s">
        <v>139</v>
      </c>
    </row>
    <row r="242" spans="2:65" s="11" customFormat="1" ht="12">
      <c r="B242" s="192"/>
      <c r="C242" s="193"/>
      <c r="D242" s="194" t="s">
        <v>141</v>
      </c>
      <c r="E242" s="195" t="s">
        <v>32</v>
      </c>
      <c r="F242" s="196" t="s">
        <v>336</v>
      </c>
      <c r="G242" s="193"/>
      <c r="H242" s="197" t="s">
        <v>32</v>
      </c>
      <c r="I242" s="198"/>
      <c r="J242" s="193"/>
      <c r="K242" s="193"/>
      <c r="L242" s="199"/>
      <c r="M242" s="200"/>
      <c r="N242" s="201"/>
      <c r="O242" s="201"/>
      <c r="P242" s="201"/>
      <c r="Q242" s="201"/>
      <c r="R242" s="201"/>
      <c r="S242" s="201"/>
      <c r="T242" s="202"/>
      <c r="AT242" s="203" t="s">
        <v>141</v>
      </c>
      <c r="AU242" s="203" t="s">
        <v>139</v>
      </c>
      <c r="AV242" s="11" t="s">
        <v>16</v>
      </c>
      <c r="AW242" s="11" t="s">
        <v>40</v>
      </c>
      <c r="AX242" s="11" t="s">
        <v>76</v>
      </c>
      <c r="AY242" s="203" t="s">
        <v>130</v>
      </c>
    </row>
    <row r="243" spans="2:65" s="12" customFormat="1" ht="12">
      <c r="B243" s="204"/>
      <c r="C243" s="205"/>
      <c r="D243" s="206" t="s">
        <v>141</v>
      </c>
      <c r="E243" s="207" t="s">
        <v>32</v>
      </c>
      <c r="F243" s="208" t="s">
        <v>337</v>
      </c>
      <c r="G243" s="205"/>
      <c r="H243" s="209">
        <v>3.0219999999999998</v>
      </c>
      <c r="I243" s="210"/>
      <c r="J243" s="205"/>
      <c r="K243" s="205"/>
      <c r="L243" s="211"/>
      <c r="M243" s="212"/>
      <c r="N243" s="213"/>
      <c r="O243" s="213"/>
      <c r="P243" s="213"/>
      <c r="Q243" s="213"/>
      <c r="R243" s="213"/>
      <c r="S243" s="213"/>
      <c r="T243" s="214"/>
      <c r="AT243" s="215" t="s">
        <v>141</v>
      </c>
      <c r="AU243" s="215" t="s">
        <v>139</v>
      </c>
      <c r="AV243" s="12" t="s">
        <v>139</v>
      </c>
      <c r="AW243" s="12" t="s">
        <v>40</v>
      </c>
      <c r="AX243" s="12" t="s">
        <v>16</v>
      </c>
      <c r="AY243" s="215" t="s">
        <v>130</v>
      </c>
    </row>
    <row r="244" spans="2:65" s="1" customFormat="1" ht="20.399999999999999" customHeight="1">
      <c r="B244" s="36"/>
      <c r="C244" s="237" t="s">
        <v>338</v>
      </c>
      <c r="D244" s="237" t="s">
        <v>339</v>
      </c>
      <c r="E244" s="238" t="s">
        <v>340</v>
      </c>
      <c r="F244" s="239" t="s">
        <v>341</v>
      </c>
      <c r="G244" s="240" t="s">
        <v>301</v>
      </c>
      <c r="H244" s="241">
        <v>1E-3</v>
      </c>
      <c r="I244" s="242"/>
      <c r="J244" s="243">
        <f>ROUND(I244*H244,2)</f>
        <v>0</v>
      </c>
      <c r="K244" s="239" t="s">
        <v>137</v>
      </c>
      <c r="L244" s="244"/>
      <c r="M244" s="245" t="s">
        <v>32</v>
      </c>
      <c r="N244" s="246" t="s">
        <v>48</v>
      </c>
      <c r="O244" s="37"/>
      <c r="P244" s="189">
        <f>O244*H244</f>
        <v>0</v>
      </c>
      <c r="Q244" s="189">
        <v>1</v>
      </c>
      <c r="R244" s="189">
        <f>Q244*H244</f>
        <v>1E-3</v>
      </c>
      <c r="S244" s="189">
        <v>0</v>
      </c>
      <c r="T244" s="190">
        <f>S244*H244</f>
        <v>0</v>
      </c>
      <c r="AR244" s="18" t="s">
        <v>342</v>
      </c>
      <c r="AT244" s="18" t="s">
        <v>339</v>
      </c>
      <c r="AU244" s="18" t="s">
        <v>139</v>
      </c>
      <c r="AY244" s="18" t="s">
        <v>130</v>
      </c>
      <c r="BE244" s="191">
        <f>IF(N244="základní",J244,0)</f>
        <v>0</v>
      </c>
      <c r="BF244" s="191">
        <f>IF(N244="snížená",J244,0)</f>
        <v>0</v>
      </c>
      <c r="BG244" s="191">
        <f>IF(N244="zákl. přenesená",J244,0)</f>
        <v>0</v>
      </c>
      <c r="BH244" s="191">
        <f>IF(N244="sníž. přenesená",J244,0)</f>
        <v>0</v>
      </c>
      <c r="BI244" s="191">
        <f>IF(N244="nulová",J244,0)</f>
        <v>0</v>
      </c>
      <c r="BJ244" s="18" t="s">
        <v>139</v>
      </c>
      <c r="BK244" s="191">
        <f>ROUND(I244*H244,2)</f>
        <v>0</v>
      </c>
      <c r="BL244" s="18" t="s">
        <v>255</v>
      </c>
      <c r="BM244" s="18" t="s">
        <v>343</v>
      </c>
    </row>
    <row r="245" spans="2:65" s="12" customFormat="1" ht="12">
      <c r="B245" s="204"/>
      <c r="C245" s="205"/>
      <c r="D245" s="206" t="s">
        <v>141</v>
      </c>
      <c r="E245" s="205"/>
      <c r="F245" s="208" t="s">
        <v>344</v>
      </c>
      <c r="G245" s="205"/>
      <c r="H245" s="209">
        <v>1E-3</v>
      </c>
      <c r="I245" s="210"/>
      <c r="J245" s="205"/>
      <c r="K245" s="205"/>
      <c r="L245" s="211"/>
      <c r="M245" s="212"/>
      <c r="N245" s="213"/>
      <c r="O245" s="213"/>
      <c r="P245" s="213"/>
      <c r="Q245" s="213"/>
      <c r="R245" s="213"/>
      <c r="S245" s="213"/>
      <c r="T245" s="214"/>
      <c r="AT245" s="215" t="s">
        <v>141</v>
      </c>
      <c r="AU245" s="215" t="s">
        <v>139</v>
      </c>
      <c r="AV245" s="12" t="s">
        <v>139</v>
      </c>
      <c r="AW245" s="12" t="s">
        <v>4</v>
      </c>
      <c r="AX245" s="12" t="s">
        <v>16</v>
      </c>
      <c r="AY245" s="215" t="s">
        <v>130</v>
      </c>
    </row>
    <row r="246" spans="2:65" s="1" customFormat="1" ht="28.8" customHeight="1">
      <c r="B246" s="36"/>
      <c r="C246" s="180" t="s">
        <v>342</v>
      </c>
      <c r="D246" s="180" t="s">
        <v>133</v>
      </c>
      <c r="E246" s="181" t="s">
        <v>345</v>
      </c>
      <c r="F246" s="182" t="s">
        <v>346</v>
      </c>
      <c r="G246" s="183" t="s">
        <v>136</v>
      </c>
      <c r="H246" s="184">
        <v>2.7050000000000001</v>
      </c>
      <c r="I246" s="185"/>
      <c r="J246" s="186">
        <f>ROUND(I246*H246,2)</f>
        <v>0</v>
      </c>
      <c r="K246" s="182" t="s">
        <v>137</v>
      </c>
      <c r="L246" s="56"/>
      <c r="M246" s="187" t="s">
        <v>32</v>
      </c>
      <c r="N246" s="188" t="s">
        <v>48</v>
      </c>
      <c r="O246" s="37"/>
      <c r="P246" s="189">
        <f>O246*H246</f>
        <v>0</v>
      </c>
      <c r="Q246" s="189">
        <v>0</v>
      </c>
      <c r="R246" s="189">
        <f>Q246*H246</f>
        <v>0</v>
      </c>
      <c r="S246" s="189">
        <v>0</v>
      </c>
      <c r="T246" s="190">
        <f>S246*H246</f>
        <v>0</v>
      </c>
      <c r="AR246" s="18" t="s">
        <v>255</v>
      </c>
      <c r="AT246" s="18" t="s">
        <v>133</v>
      </c>
      <c r="AU246" s="18" t="s">
        <v>139</v>
      </c>
      <c r="AY246" s="18" t="s">
        <v>130</v>
      </c>
      <c r="BE246" s="191">
        <f>IF(N246="základní",J246,0)</f>
        <v>0</v>
      </c>
      <c r="BF246" s="191">
        <f>IF(N246="snížená",J246,0)</f>
        <v>0</v>
      </c>
      <c r="BG246" s="191">
        <f>IF(N246="zákl. přenesená",J246,0)</f>
        <v>0</v>
      </c>
      <c r="BH246" s="191">
        <f>IF(N246="sníž. přenesená",J246,0)</f>
        <v>0</v>
      </c>
      <c r="BI246" s="191">
        <f>IF(N246="nulová",J246,0)</f>
        <v>0</v>
      </c>
      <c r="BJ246" s="18" t="s">
        <v>139</v>
      </c>
      <c r="BK246" s="191">
        <f>ROUND(I246*H246,2)</f>
        <v>0</v>
      </c>
      <c r="BL246" s="18" t="s">
        <v>255</v>
      </c>
      <c r="BM246" s="18" t="s">
        <v>347</v>
      </c>
    </row>
    <row r="247" spans="2:65" s="1" customFormat="1" ht="36">
      <c r="B247" s="36"/>
      <c r="C247" s="58"/>
      <c r="D247" s="194" t="s">
        <v>148</v>
      </c>
      <c r="E247" s="58"/>
      <c r="F247" s="216" t="s">
        <v>335</v>
      </c>
      <c r="G247" s="58"/>
      <c r="H247" s="58"/>
      <c r="I247" s="150"/>
      <c r="J247" s="58"/>
      <c r="K247" s="58"/>
      <c r="L247" s="56"/>
      <c r="M247" s="73"/>
      <c r="N247" s="37"/>
      <c r="O247" s="37"/>
      <c r="P247" s="37"/>
      <c r="Q247" s="37"/>
      <c r="R247" s="37"/>
      <c r="S247" s="37"/>
      <c r="T247" s="74"/>
      <c r="AT247" s="18" t="s">
        <v>148</v>
      </c>
      <c r="AU247" s="18" t="s">
        <v>139</v>
      </c>
    </row>
    <row r="248" spans="2:65" s="12" customFormat="1" ht="12">
      <c r="B248" s="204"/>
      <c r="C248" s="205"/>
      <c r="D248" s="206" t="s">
        <v>141</v>
      </c>
      <c r="E248" s="207" t="s">
        <v>32</v>
      </c>
      <c r="F248" s="208" t="s">
        <v>348</v>
      </c>
      <c r="G248" s="205"/>
      <c r="H248" s="209">
        <v>2.7050000000000001</v>
      </c>
      <c r="I248" s="210"/>
      <c r="J248" s="205"/>
      <c r="K248" s="205"/>
      <c r="L248" s="211"/>
      <c r="M248" s="212"/>
      <c r="N248" s="213"/>
      <c r="O248" s="213"/>
      <c r="P248" s="213"/>
      <c r="Q248" s="213"/>
      <c r="R248" s="213"/>
      <c r="S248" s="213"/>
      <c r="T248" s="214"/>
      <c r="AT248" s="215" t="s">
        <v>141</v>
      </c>
      <c r="AU248" s="215" t="s">
        <v>139</v>
      </c>
      <c r="AV248" s="12" t="s">
        <v>139</v>
      </c>
      <c r="AW248" s="12" t="s">
        <v>40</v>
      </c>
      <c r="AX248" s="12" t="s">
        <v>16</v>
      </c>
      <c r="AY248" s="215" t="s">
        <v>130</v>
      </c>
    </row>
    <row r="249" spans="2:65" s="1" customFormat="1" ht="20.399999999999999" customHeight="1">
      <c r="B249" s="36"/>
      <c r="C249" s="237" t="s">
        <v>349</v>
      </c>
      <c r="D249" s="237" t="s">
        <v>339</v>
      </c>
      <c r="E249" s="238" t="s">
        <v>340</v>
      </c>
      <c r="F249" s="239" t="s">
        <v>341</v>
      </c>
      <c r="G249" s="240" t="s">
        <v>301</v>
      </c>
      <c r="H249" s="241">
        <v>1E-3</v>
      </c>
      <c r="I249" s="242"/>
      <c r="J249" s="243">
        <f>ROUND(I249*H249,2)</f>
        <v>0</v>
      </c>
      <c r="K249" s="239" t="s">
        <v>137</v>
      </c>
      <c r="L249" s="244"/>
      <c r="M249" s="245" t="s">
        <v>32</v>
      </c>
      <c r="N249" s="246" t="s">
        <v>48</v>
      </c>
      <c r="O249" s="37"/>
      <c r="P249" s="189">
        <f>O249*H249</f>
        <v>0</v>
      </c>
      <c r="Q249" s="189">
        <v>1</v>
      </c>
      <c r="R249" s="189">
        <f>Q249*H249</f>
        <v>1E-3</v>
      </c>
      <c r="S249" s="189">
        <v>0</v>
      </c>
      <c r="T249" s="190">
        <f>S249*H249</f>
        <v>0</v>
      </c>
      <c r="AR249" s="18" t="s">
        <v>342</v>
      </c>
      <c r="AT249" s="18" t="s">
        <v>339</v>
      </c>
      <c r="AU249" s="18" t="s">
        <v>139</v>
      </c>
      <c r="AY249" s="18" t="s">
        <v>130</v>
      </c>
      <c r="BE249" s="191">
        <f>IF(N249="základní",J249,0)</f>
        <v>0</v>
      </c>
      <c r="BF249" s="191">
        <f>IF(N249="snížená",J249,0)</f>
        <v>0</v>
      </c>
      <c r="BG249" s="191">
        <f>IF(N249="zákl. přenesená",J249,0)</f>
        <v>0</v>
      </c>
      <c r="BH249" s="191">
        <f>IF(N249="sníž. přenesená",J249,0)</f>
        <v>0</v>
      </c>
      <c r="BI249" s="191">
        <f>IF(N249="nulová",J249,0)</f>
        <v>0</v>
      </c>
      <c r="BJ249" s="18" t="s">
        <v>139</v>
      </c>
      <c r="BK249" s="191">
        <f>ROUND(I249*H249,2)</f>
        <v>0</v>
      </c>
      <c r="BL249" s="18" t="s">
        <v>255</v>
      </c>
      <c r="BM249" s="18" t="s">
        <v>350</v>
      </c>
    </row>
    <row r="250" spans="2:65" s="12" customFormat="1" ht="12">
      <c r="B250" s="204"/>
      <c r="C250" s="205"/>
      <c r="D250" s="206" t="s">
        <v>141</v>
      </c>
      <c r="E250" s="205"/>
      <c r="F250" s="208" t="s">
        <v>351</v>
      </c>
      <c r="G250" s="205"/>
      <c r="H250" s="209">
        <v>1E-3</v>
      </c>
      <c r="I250" s="210"/>
      <c r="J250" s="205"/>
      <c r="K250" s="205"/>
      <c r="L250" s="211"/>
      <c r="M250" s="212"/>
      <c r="N250" s="213"/>
      <c r="O250" s="213"/>
      <c r="P250" s="213"/>
      <c r="Q250" s="213"/>
      <c r="R250" s="213"/>
      <c r="S250" s="213"/>
      <c r="T250" s="214"/>
      <c r="AT250" s="215" t="s">
        <v>141</v>
      </c>
      <c r="AU250" s="215" t="s">
        <v>139</v>
      </c>
      <c r="AV250" s="12" t="s">
        <v>139</v>
      </c>
      <c r="AW250" s="12" t="s">
        <v>4</v>
      </c>
      <c r="AX250" s="12" t="s">
        <v>16</v>
      </c>
      <c r="AY250" s="215" t="s">
        <v>130</v>
      </c>
    </row>
    <row r="251" spans="2:65" s="1" customFormat="1" ht="28.8" customHeight="1">
      <c r="B251" s="36"/>
      <c r="C251" s="180" t="s">
        <v>352</v>
      </c>
      <c r="D251" s="180" t="s">
        <v>133</v>
      </c>
      <c r="E251" s="181" t="s">
        <v>353</v>
      </c>
      <c r="F251" s="182" t="s">
        <v>354</v>
      </c>
      <c r="G251" s="183" t="s">
        <v>136</v>
      </c>
      <c r="H251" s="184">
        <v>3.0219999999999998</v>
      </c>
      <c r="I251" s="185"/>
      <c r="J251" s="186">
        <f>ROUND(I251*H251,2)</f>
        <v>0</v>
      </c>
      <c r="K251" s="182" t="s">
        <v>137</v>
      </c>
      <c r="L251" s="56"/>
      <c r="M251" s="187" t="s">
        <v>32</v>
      </c>
      <c r="N251" s="188" t="s">
        <v>48</v>
      </c>
      <c r="O251" s="37"/>
      <c r="P251" s="189">
        <f>O251*H251</f>
        <v>0</v>
      </c>
      <c r="Q251" s="189">
        <v>4.5799999999999999E-3</v>
      </c>
      <c r="R251" s="189">
        <f>Q251*H251</f>
        <v>1.3840759999999999E-2</v>
      </c>
      <c r="S251" s="189">
        <v>0</v>
      </c>
      <c r="T251" s="190">
        <f>S251*H251</f>
        <v>0</v>
      </c>
      <c r="AR251" s="18" t="s">
        <v>255</v>
      </c>
      <c r="AT251" s="18" t="s">
        <v>133</v>
      </c>
      <c r="AU251" s="18" t="s">
        <v>139</v>
      </c>
      <c r="AY251" s="18" t="s">
        <v>130</v>
      </c>
      <c r="BE251" s="191">
        <f>IF(N251="základní",J251,0)</f>
        <v>0</v>
      </c>
      <c r="BF251" s="191">
        <f>IF(N251="snížená",J251,0)</f>
        <v>0</v>
      </c>
      <c r="BG251" s="191">
        <f>IF(N251="zákl. přenesená",J251,0)</f>
        <v>0</v>
      </c>
      <c r="BH251" s="191">
        <f>IF(N251="sníž. přenesená",J251,0)</f>
        <v>0</v>
      </c>
      <c r="BI251" s="191">
        <f>IF(N251="nulová",J251,0)</f>
        <v>0</v>
      </c>
      <c r="BJ251" s="18" t="s">
        <v>139</v>
      </c>
      <c r="BK251" s="191">
        <f>ROUND(I251*H251,2)</f>
        <v>0</v>
      </c>
      <c r="BL251" s="18" t="s">
        <v>255</v>
      </c>
      <c r="BM251" s="18" t="s">
        <v>355</v>
      </c>
    </row>
    <row r="252" spans="2:65" s="11" customFormat="1" ht="12">
      <c r="B252" s="192"/>
      <c r="C252" s="193"/>
      <c r="D252" s="194" t="s">
        <v>141</v>
      </c>
      <c r="E252" s="195" t="s">
        <v>32</v>
      </c>
      <c r="F252" s="196" t="s">
        <v>336</v>
      </c>
      <c r="G252" s="193"/>
      <c r="H252" s="197" t="s">
        <v>32</v>
      </c>
      <c r="I252" s="198"/>
      <c r="J252" s="193"/>
      <c r="K252" s="193"/>
      <c r="L252" s="199"/>
      <c r="M252" s="200"/>
      <c r="N252" s="201"/>
      <c r="O252" s="201"/>
      <c r="P252" s="201"/>
      <c r="Q252" s="201"/>
      <c r="R252" s="201"/>
      <c r="S252" s="201"/>
      <c r="T252" s="202"/>
      <c r="AT252" s="203" t="s">
        <v>141</v>
      </c>
      <c r="AU252" s="203" t="s">
        <v>139</v>
      </c>
      <c r="AV252" s="11" t="s">
        <v>16</v>
      </c>
      <c r="AW252" s="11" t="s">
        <v>40</v>
      </c>
      <c r="AX252" s="11" t="s">
        <v>76</v>
      </c>
      <c r="AY252" s="203" t="s">
        <v>130</v>
      </c>
    </row>
    <row r="253" spans="2:65" s="12" customFormat="1" ht="12">
      <c r="B253" s="204"/>
      <c r="C253" s="205"/>
      <c r="D253" s="206" t="s">
        <v>141</v>
      </c>
      <c r="E253" s="207" t="s">
        <v>32</v>
      </c>
      <c r="F253" s="208" t="s">
        <v>337</v>
      </c>
      <c r="G253" s="205"/>
      <c r="H253" s="209">
        <v>3.0219999999999998</v>
      </c>
      <c r="I253" s="210"/>
      <c r="J253" s="205"/>
      <c r="K253" s="205"/>
      <c r="L253" s="211"/>
      <c r="M253" s="212"/>
      <c r="N253" s="213"/>
      <c r="O253" s="213"/>
      <c r="P253" s="213"/>
      <c r="Q253" s="213"/>
      <c r="R253" s="213"/>
      <c r="S253" s="213"/>
      <c r="T253" s="214"/>
      <c r="AT253" s="215" t="s">
        <v>141</v>
      </c>
      <c r="AU253" s="215" t="s">
        <v>139</v>
      </c>
      <c r="AV253" s="12" t="s">
        <v>139</v>
      </c>
      <c r="AW253" s="12" t="s">
        <v>40</v>
      </c>
      <c r="AX253" s="12" t="s">
        <v>16</v>
      </c>
      <c r="AY253" s="215" t="s">
        <v>130</v>
      </c>
    </row>
    <row r="254" spans="2:65" s="1" customFormat="1" ht="28.8" customHeight="1">
      <c r="B254" s="36"/>
      <c r="C254" s="180" t="s">
        <v>356</v>
      </c>
      <c r="D254" s="180" t="s">
        <v>133</v>
      </c>
      <c r="E254" s="181" t="s">
        <v>357</v>
      </c>
      <c r="F254" s="182" t="s">
        <v>358</v>
      </c>
      <c r="G254" s="183" t="s">
        <v>136</v>
      </c>
      <c r="H254" s="184">
        <v>2.7050000000000001</v>
      </c>
      <c r="I254" s="185"/>
      <c r="J254" s="186">
        <f>ROUND(I254*H254,2)</f>
        <v>0</v>
      </c>
      <c r="K254" s="182" t="s">
        <v>137</v>
      </c>
      <c r="L254" s="56"/>
      <c r="M254" s="187" t="s">
        <v>32</v>
      </c>
      <c r="N254" s="188" t="s">
        <v>48</v>
      </c>
      <c r="O254" s="37"/>
      <c r="P254" s="189">
        <f>O254*H254</f>
        <v>0</v>
      </c>
      <c r="Q254" s="189">
        <v>4.5799999999999999E-3</v>
      </c>
      <c r="R254" s="189">
        <f>Q254*H254</f>
        <v>1.23889E-2</v>
      </c>
      <c r="S254" s="189">
        <v>0</v>
      </c>
      <c r="T254" s="190">
        <f>S254*H254</f>
        <v>0</v>
      </c>
      <c r="AR254" s="18" t="s">
        <v>255</v>
      </c>
      <c r="AT254" s="18" t="s">
        <v>133</v>
      </c>
      <c r="AU254" s="18" t="s">
        <v>139</v>
      </c>
      <c r="AY254" s="18" t="s">
        <v>130</v>
      </c>
      <c r="BE254" s="191">
        <f>IF(N254="základní",J254,0)</f>
        <v>0</v>
      </c>
      <c r="BF254" s="191">
        <f>IF(N254="snížená",J254,0)</f>
        <v>0</v>
      </c>
      <c r="BG254" s="191">
        <f>IF(N254="zákl. přenesená",J254,0)</f>
        <v>0</v>
      </c>
      <c r="BH254" s="191">
        <f>IF(N254="sníž. přenesená",J254,0)</f>
        <v>0</v>
      </c>
      <c r="BI254" s="191">
        <f>IF(N254="nulová",J254,0)</f>
        <v>0</v>
      </c>
      <c r="BJ254" s="18" t="s">
        <v>139</v>
      </c>
      <c r="BK254" s="191">
        <f>ROUND(I254*H254,2)</f>
        <v>0</v>
      </c>
      <c r="BL254" s="18" t="s">
        <v>255</v>
      </c>
      <c r="BM254" s="18" t="s">
        <v>359</v>
      </c>
    </row>
    <row r="255" spans="2:65" s="12" customFormat="1" ht="12">
      <c r="B255" s="204"/>
      <c r="C255" s="205"/>
      <c r="D255" s="206" t="s">
        <v>141</v>
      </c>
      <c r="E255" s="207" t="s">
        <v>32</v>
      </c>
      <c r="F255" s="208" t="s">
        <v>348</v>
      </c>
      <c r="G255" s="205"/>
      <c r="H255" s="209">
        <v>2.7050000000000001</v>
      </c>
      <c r="I255" s="210"/>
      <c r="J255" s="205"/>
      <c r="K255" s="205"/>
      <c r="L255" s="211"/>
      <c r="M255" s="212"/>
      <c r="N255" s="213"/>
      <c r="O255" s="213"/>
      <c r="P255" s="213"/>
      <c r="Q255" s="213"/>
      <c r="R255" s="213"/>
      <c r="S255" s="213"/>
      <c r="T255" s="214"/>
      <c r="AT255" s="215" t="s">
        <v>141</v>
      </c>
      <c r="AU255" s="215" t="s">
        <v>139</v>
      </c>
      <c r="AV255" s="12" t="s">
        <v>139</v>
      </c>
      <c r="AW255" s="12" t="s">
        <v>40</v>
      </c>
      <c r="AX255" s="12" t="s">
        <v>16</v>
      </c>
      <c r="AY255" s="215" t="s">
        <v>130</v>
      </c>
    </row>
    <row r="256" spans="2:65" s="1" customFormat="1" ht="40.200000000000003" customHeight="1">
      <c r="B256" s="36"/>
      <c r="C256" s="180" t="s">
        <v>360</v>
      </c>
      <c r="D256" s="180" t="s">
        <v>133</v>
      </c>
      <c r="E256" s="181" t="s">
        <v>361</v>
      </c>
      <c r="F256" s="182" t="s">
        <v>362</v>
      </c>
      <c r="G256" s="183" t="s">
        <v>363</v>
      </c>
      <c r="H256" s="247"/>
      <c r="I256" s="185"/>
      <c r="J256" s="186">
        <f>ROUND(I256*H256,2)</f>
        <v>0</v>
      </c>
      <c r="K256" s="182" t="s">
        <v>137</v>
      </c>
      <c r="L256" s="56"/>
      <c r="M256" s="187" t="s">
        <v>32</v>
      </c>
      <c r="N256" s="188" t="s">
        <v>48</v>
      </c>
      <c r="O256" s="37"/>
      <c r="P256" s="189">
        <f>O256*H256</f>
        <v>0</v>
      </c>
      <c r="Q256" s="189">
        <v>0</v>
      </c>
      <c r="R256" s="189">
        <f>Q256*H256</f>
        <v>0</v>
      </c>
      <c r="S256" s="189">
        <v>0</v>
      </c>
      <c r="T256" s="190">
        <f>S256*H256</f>
        <v>0</v>
      </c>
      <c r="AR256" s="18" t="s">
        <v>255</v>
      </c>
      <c r="AT256" s="18" t="s">
        <v>133</v>
      </c>
      <c r="AU256" s="18" t="s">
        <v>139</v>
      </c>
      <c r="AY256" s="18" t="s">
        <v>130</v>
      </c>
      <c r="BE256" s="191">
        <f>IF(N256="základní",J256,0)</f>
        <v>0</v>
      </c>
      <c r="BF256" s="191">
        <f>IF(N256="snížená",J256,0)</f>
        <v>0</v>
      </c>
      <c r="BG256" s="191">
        <f>IF(N256="zákl. přenesená",J256,0)</f>
        <v>0</v>
      </c>
      <c r="BH256" s="191">
        <f>IF(N256="sníž. přenesená",J256,0)</f>
        <v>0</v>
      </c>
      <c r="BI256" s="191">
        <f>IF(N256="nulová",J256,0)</f>
        <v>0</v>
      </c>
      <c r="BJ256" s="18" t="s">
        <v>139</v>
      </c>
      <c r="BK256" s="191">
        <f>ROUND(I256*H256,2)</f>
        <v>0</v>
      </c>
      <c r="BL256" s="18" t="s">
        <v>255</v>
      </c>
      <c r="BM256" s="18" t="s">
        <v>364</v>
      </c>
    </row>
    <row r="257" spans="2:65" s="1" customFormat="1" ht="120">
      <c r="B257" s="36"/>
      <c r="C257" s="58"/>
      <c r="D257" s="194" t="s">
        <v>148</v>
      </c>
      <c r="E257" s="58"/>
      <c r="F257" s="216" t="s">
        <v>365</v>
      </c>
      <c r="G257" s="58"/>
      <c r="H257" s="58"/>
      <c r="I257" s="150"/>
      <c r="J257" s="58"/>
      <c r="K257" s="58"/>
      <c r="L257" s="56"/>
      <c r="M257" s="73"/>
      <c r="N257" s="37"/>
      <c r="O257" s="37"/>
      <c r="P257" s="37"/>
      <c r="Q257" s="37"/>
      <c r="R257" s="37"/>
      <c r="S257" s="37"/>
      <c r="T257" s="74"/>
      <c r="AT257" s="18" t="s">
        <v>148</v>
      </c>
      <c r="AU257" s="18" t="s">
        <v>139</v>
      </c>
    </row>
    <row r="258" spans="2:65" s="10" customFormat="1" ht="29.85" customHeight="1">
      <c r="B258" s="163"/>
      <c r="C258" s="164"/>
      <c r="D258" s="177" t="s">
        <v>75</v>
      </c>
      <c r="E258" s="178" t="s">
        <v>366</v>
      </c>
      <c r="F258" s="178" t="s">
        <v>367</v>
      </c>
      <c r="G258" s="164"/>
      <c r="H258" s="164"/>
      <c r="I258" s="167"/>
      <c r="J258" s="179">
        <f>BK258</f>
        <v>0</v>
      </c>
      <c r="K258" s="164"/>
      <c r="L258" s="169"/>
      <c r="M258" s="170"/>
      <c r="N258" s="171"/>
      <c r="O258" s="171"/>
      <c r="P258" s="172">
        <f>P259</f>
        <v>0</v>
      </c>
      <c r="Q258" s="171"/>
      <c r="R258" s="172">
        <f>R259</f>
        <v>0</v>
      </c>
      <c r="S258" s="171"/>
      <c r="T258" s="173">
        <f>T259</f>
        <v>0.16600000000000001</v>
      </c>
      <c r="AR258" s="174" t="s">
        <v>139</v>
      </c>
      <c r="AT258" s="175" t="s">
        <v>75</v>
      </c>
      <c r="AU258" s="175" t="s">
        <v>16</v>
      </c>
      <c r="AY258" s="174" t="s">
        <v>130</v>
      </c>
      <c r="BK258" s="176">
        <f>BK259</f>
        <v>0</v>
      </c>
    </row>
    <row r="259" spans="2:65" s="1" customFormat="1" ht="20.399999999999999" customHeight="1">
      <c r="B259" s="36"/>
      <c r="C259" s="180" t="s">
        <v>368</v>
      </c>
      <c r="D259" s="180" t="s">
        <v>133</v>
      </c>
      <c r="E259" s="181" t="s">
        <v>369</v>
      </c>
      <c r="F259" s="182" t="s">
        <v>370</v>
      </c>
      <c r="G259" s="183" t="s">
        <v>245</v>
      </c>
      <c r="H259" s="184">
        <v>1</v>
      </c>
      <c r="I259" s="185"/>
      <c r="J259" s="186">
        <f>ROUND(I259*H259,2)</f>
        <v>0</v>
      </c>
      <c r="K259" s="182" t="s">
        <v>32</v>
      </c>
      <c r="L259" s="56"/>
      <c r="M259" s="187" t="s">
        <v>32</v>
      </c>
      <c r="N259" s="188" t="s">
        <v>48</v>
      </c>
      <c r="O259" s="37"/>
      <c r="P259" s="189">
        <f>O259*H259</f>
        <v>0</v>
      </c>
      <c r="Q259" s="189">
        <v>0</v>
      </c>
      <c r="R259" s="189">
        <f>Q259*H259</f>
        <v>0</v>
      </c>
      <c r="S259" s="189">
        <v>0.16600000000000001</v>
      </c>
      <c r="T259" s="190">
        <f>S259*H259</f>
        <v>0.16600000000000001</v>
      </c>
      <c r="AR259" s="18" t="s">
        <v>255</v>
      </c>
      <c r="AT259" s="18" t="s">
        <v>133</v>
      </c>
      <c r="AU259" s="18" t="s">
        <v>139</v>
      </c>
      <c r="AY259" s="18" t="s">
        <v>130</v>
      </c>
      <c r="BE259" s="191">
        <f>IF(N259="základní",J259,0)</f>
        <v>0</v>
      </c>
      <c r="BF259" s="191">
        <f>IF(N259="snížená",J259,0)</f>
        <v>0</v>
      </c>
      <c r="BG259" s="191">
        <f>IF(N259="zákl. přenesená",J259,0)</f>
        <v>0</v>
      </c>
      <c r="BH259" s="191">
        <f>IF(N259="sníž. přenesená",J259,0)</f>
        <v>0</v>
      </c>
      <c r="BI259" s="191">
        <f>IF(N259="nulová",J259,0)</f>
        <v>0</v>
      </c>
      <c r="BJ259" s="18" t="s">
        <v>139</v>
      </c>
      <c r="BK259" s="191">
        <f>ROUND(I259*H259,2)</f>
        <v>0</v>
      </c>
      <c r="BL259" s="18" t="s">
        <v>255</v>
      </c>
      <c r="BM259" s="18" t="s">
        <v>371</v>
      </c>
    </row>
    <row r="260" spans="2:65" s="10" customFormat="1" ht="29.85" customHeight="1">
      <c r="B260" s="163"/>
      <c r="C260" s="164"/>
      <c r="D260" s="177" t="s">
        <v>75</v>
      </c>
      <c r="E260" s="178" t="s">
        <v>372</v>
      </c>
      <c r="F260" s="178" t="s">
        <v>373</v>
      </c>
      <c r="G260" s="164"/>
      <c r="H260" s="164"/>
      <c r="I260" s="167"/>
      <c r="J260" s="179">
        <f>BK260</f>
        <v>0</v>
      </c>
      <c r="K260" s="164"/>
      <c r="L260" s="169"/>
      <c r="M260" s="170"/>
      <c r="N260" s="171"/>
      <c r="O260" s="171"/>
      <c r="P260" s="172">
        <f>P261</f>
        <v>0</v>
      </c>
      <c r="Q260" s="171"/>
      <c r="R260" s="172">
        <f>R261</f>
        <v>0</v>
      </c>
      <c r="S260" s="171"/>
      <c r="T260" s="173">
        <f>T261</f>
        <v>0</v>
      </c>
      <c r="AR260" s="174" t="s">
        <v>139</v>
      </c>
      <c r="AT260" s="175" t="s">
        <v>75</v>
      </c>
      <c r="AU260" s="175" t="s">
        <v>16</v>
      </c>
      <c r="AY260" s="174" t="s">
        <v>130</v>
      </c>
      <c r="BK260" s="176">
        <f>BK261</f>
        <v>0</v>
      </c>
    </row>
    <row r="261" spans="2:65" s="1" customFormat="1" ht="20.399999999999999" customHeight="1">
      <c r="B261" s="36"/>
      <c r="C261" s="180" t="s">
        <v>374</v>
      </c>
      <c r="D261" s="180" t="s">
        <v>133</v>
      </c>
      <c r="E261" s="181" t="s">
        <v>375</v>
      </c>
      <c r="F261" s="182" t="s">
        <v>376</v>
      </c>
      <c r="G261" s="183" t="s">
        <v>245</v>
      </c>
      <c r="H261" s="184">
        <v>1</v>
      </c>
      <c r="I261" s="185"/>
      <c r="J261" s="186">
        <f>ROUND(I261*H261,2)</f>
        <v>0</v>
      </c>
      <c r="K261" s="182" t="s">
        <v>32</v>
      </c>
      <c r="L261" s="56"/>
      <c r="M261" s="187" t="s">
        <v>32</v>
      </c>
      <c r="N261" s="188" t="s">
        <v>48</v>
      </c>
      <c r="O261" s="37"/>
      <c r="P261" s="189">
        <f>O261*H261</f>
        <v>0</v>
      </c>
      <c r="Q261" s="189">
        <v>0</v>
      </c>
      <c r="R261" s="189">
        <f>Q261*H261</f>
        <v>0</v>
      </c>
      <c r="S261" s="189">
        <v>0</v>
      </c>
      <c r="T261" s="190">
        <f>S261*H261</f>
        <v>0</v>
      </c>
      <c r="AR261" s="18" t="s">
        <v>255</v>
      </c>
      <c r="AT261" s="18" t="s">
        <v>133</v>
      </c>
      <c r="AU261" s="18" t="s">
        <v>139</v>
      </c>
      <c r="AY261" s="18" t="s">
        <v>130</v>
      </c>
      <c r="BE261" s="191">
        <f>IF(N261="základní",J261,0)</f>
        <v>0</v>
      </c>
      <c r="BF261" s="191">
        <f>IF(N261="snížená",J261,0)</f>
        <v>0</v>
      </c>
      <c r="BG261" s="191">
        <f>IF(N261="zákl. přenesená",J261,0)</f>
        <v>0</v>
      </c>
      <c r="BH261" s="191">
        <f>IF(N261="sníž. přenesená",J261,0)</f>
        <v>0</v>
      </c>
      <c r="BI261" s="191">
        <f>IF(N261="nulová",J261,0)</f>
        <v>0</v>
      </c>
      <c r="BJ261" s="18" t="s">
        <v>139</v>
      </c>
      <c r="BK261" s="191">
        <f>ROUND(I261*H261,2)</f>
        <v>0</v>
      </c>
      <c r="BL261" s="18" t="s">
        <v>255</v>
      </c>
      <c r="BM261" s="18" t="s">
        <v>377</v>
      </c>
    </row>
    <row r="262" spans="2:65" s="10" customFormat="1" ht="29.85" customHeight="1">
      <c r="B262" s="163"/>
      <c r="C262" s="164"/>
      <c r="D262" s="177" t="s">
        <v>75</v>
      </c>
      <c r="E262" s="178" t="s">
        <v>378</v>
      </c>
      <c r="F262" s="178" t="s">
        <v>379</v>
      </c>
      <c r="G262" s="164"/>
      <c r="H262" s="164"/>
      <c r="I262" s="167"/>
      <c r="J262" s="179">
        <f>BK262</f>
        <v>0</v>
      </c>
      <c r="K262" s="164"/>
      <c r="L262" s="169"/>
      <c r="M262" s="170"/>
      <c r="N262" s="171"/>
      <c r="O262" s="171"/>
      <c r="P262" s="172">
        <f>P263</f>
        <v>0</v>
      </c>
      <c r="Q262" s="171"/>
      <c r="R262" s="172">
        <f>R263</f>
        <v>0</v>
      </c>
      <c r="S262" s="171"/>
      <c r="T262" s="173">
        <f>T263</f>
        <v>0</v>
      </c>
      <c r="AR262" s="174" t="s">
        <v>139</v>
      </c>
      <c r="AT262" s="175" t="s">
        <v>75</v>
      </c>
      <c r="AU262" s="175" t="s">
        <v>16</v>
      </c>
      <c r="AY262" s="174" t="s">
        <v>130</v>
      </c>
      <c r="BK262" s="176">
        <f>BK263</f>
        <v>0</v>
      </c>
    </row>
    <row r="263" spans="2:65" s="1" customFormat="1" ht="20.399999999999999" customHeight="1">
      <c r="B263" s="36"/>
      <c r="C263" s="180" t="s">
        <v>380</v>
      </c>
      <c r="D263" s="180" t="s">
        <v>133</v>
      </c>
      <c r="E263" s="181" t="s">
        <v>381</v>
      </c>
      <c r="F263" s="182" t="s">
        <v>382</v>
      </c>
      <c r="G263" s="183" t="s">
        <v>245</v>
      </c>
      <c r="H263" s="184">
        <v>1</v>
      </c>
      <c r="I263" s="185"/>
      <c r="J263" s="186">
        <f>ROUND(I263*H263,2)</f>
        <v>0</v>
      </c>
      <c r="K263" s="182" t="s">
        <v>32</v>
      </c>
      <c r="L263" s="56"/>
      <c r="M263" s="187" t="s">
        <v>32</v>
      </c>
      <c r="N263" s="188" t="s">
        <v>48</v>
      </c>
      <c r="O263" s="37"/>
      <c r="P263" s="189">
        <f>O263*H263</f>
        <v>0</v>
      </c>
      <c r="Q263" s="189">
        <v>0</v>
      </c>
      <c r="R263" s="189">
        <f>Q263*H263</f>
        <v>0</v>
      </c>
      <c r="S263" s="189">
        <v>0</v>
      </c>
      <c r="T263" s="190">
        <f>S263*H263</f>
        <v>0</v>
      </c>
      <c r="AR263" s="18" t="s">
        <v>255</v>
      </c>
      <c r="AT263" s="18" t="s">
        <v>133</v>
      </c>
      <c r="AU263" s="18" t="s">
        <v>139</v>
      </c>
      <c r="AY263" s="18" t="s">
        <v>130</v>
      </c>
      <c r="BE263" s="191">
        <f>IF(N263="základní",J263,0)</f>
        <v>0</v>
      </c>
      <c r="BF263" s="191">
        <f>IF(N263="snížená",J263,0)</f>
        <v>0</v>
      </c>
      <c r="BG263" s="191">
        <f>IF(N263="zákl. přenesená",J263,0)</f>
        <v>0</v>
      </c>
      <c r="BH263" s="191">
        <f>IF(N263="sníž. přenesená",J263,0)</f>
        <v>0</v>
      </c>
      <c r="BI263" s="191">
        <f>IF(N263="nulová",J263,0)</f>
        <v>0</v>
      </c>
      <c r="BJ263" s="18" t="s">
        <v>139</v>
      </c>
      <c r="BK263" s="191">
        <f>ROUND(I263*H263,2)</f>
        <v>0</v>
      </c>
      <c r="BL263" s="18" t="s">
        <v>255</v>
      </c>
      <c r="BM263" s="18" t="s">
        <v>383</v>
      </c>
    </row>
    <row r="264" spans="2:65" s="10" customFormat="1" ht="29.85" customHeight="1">
      <c r="B264" s="163"/>
      <c r="C264" s="164"/>
      <c r="D264" s="177" t="s">
        <v>75</v>
      </c>
      <c r="E264" s="178" t="s">
        <v>384</v>
      </c>
      <c r="F264" s="178" t="s">
        <v>385</v>
      </c>
      <c r="G264" s="164"/>
      <c r="H264" s="164"/>
      <c r="I264" s="167"/>
      <c r="J264" s="179">
        <f>BK264</f>
        <v>0</v>
      </c>
      <c r="K264" s="164"/>
      <c r="L264" s="169"/>
      <c r="M264" s="170"/>
      <c r="N264" s="171"/>
      <c r="O264" s="171"/>
      <c r="P264" s="172">
        <f>P265</f>
        <v>0</v>
      </c>
      <c r="Q264" s="171"/>
      <c r="R264" s="172">
        <f>R265</f>
        <v>0</v>
      </c>
      <c r="S264" s="171"/>
      <c r="T264" s="173">
        <f>T265</f>
        <v>0</v>
      </c>
      <c r="AR264" s="174" t="s">
        <v>139</v>
      </c>
      <c r="AT264" s="175" t="s">
        <v>75</v>
      </c>
      <c r="AU264" s="175" t="s">
        <v>16</v>
      </c>
      <c r="AY264" s="174" t="s">
        <v>130</v>
      </c>
      <c r="BK264" s="176">
        <f>BK265</f>
        <v>0</v>
      </c>
    </row>
    <row r="265" spans="2:65" s="1" customFormat="1" ht="20.399999999999999" customHeight="1">
      <c r="B265" s="36"/>
      <c r="C265" s="180" t="s">
        <v>386</v>
      </c>
      <c r="D265" s="180" t="s">
        <v>133</v>
      </c>
      <c r="E265" s="181" t="s">
        <v>387</v>
      </c>
      <c r="F265" s="182" t="s">
        <v>388</v>
      </c>
      <c r="G265" s="183" t="s">
        <v>245</v>
      </c>
      <c r="H265" s="184">
        <v>1</v>
      </c>
      <c r="I265" s="185"/>
      <c r="J265" s="186">
        <f>ROUND(I265*H265,2)</f>
        <v>0</v>
      </c>
      <c r="K265" s="182" t="s">
        <v>32</v>
      </c>
      <c r="L265" s="56"/>
      <c r="M265" s="187" t="s">
        <v>32</v>
      </c>
      <c r="N265" s="188" t="s">
        <v>48</v>
      </c>
      <c r="O265" s="37"/>
      <c r="P265" s="189">
        <f>O265*H265</f>
        <v>0</v>
      </c>
      <c r="Q265" s="189">
        <v>0</v>
      </c>
      <c r="R265" s="189">
        <f>Q265*H265</f>
        <v>0</v>
      </c>
      <c r="S265" s="189">
        <v>0</v>
      </c>
      <c r="T265" s="190">
        <f>S265*H265</f>
        <v>0</v>
      </c>
      <c r="AR265" s="18" t="s">
        <v>255</v>
      </c>
      <c r="AT265" s="18" t="s">
        <v>133</v>
      </c>
      <c r="AU265" s="18" t="s">
        <v>139</v>
      </c>
      <c r="AY265" s="18" t="s">
        <v>130</v>
      </c>
      <c r="BE265" s="191">
        <f>IF(N265="základní",J265,0)</f>
        <v>0</v>
      </c>
      <c r="BF265" s="191">
        <f>IF(N265="snížená",J265,0)</f>
        <v>0</v>
      </c>
      <c r="BG265" s="191">
        <f>IF(N265="zákl. přenesená",J265,0)</f>
        <v>0</v>
      </c>
      <c r="BH265" s="191">
        <f>IF(N265="sníž. přenesená",J265,0)</f>
        <v>0</v>
      </c>
      <c r="BI265" s="191">
        <f>IF(N265="nulová",J265,0)</f>
        <v>0</v>
      </c>
      <c r="BJ265" s="18" t="s">
        <v>139</v>
      </c>
      <c r="BK265" s="191">
        <f>ROUND(I265*H265,2)</f>
        <v>0</v>
      </c>
      <c r="BL265" s="18" t="s">
        <v>255</v>
      </c>
      <c r="BM265" s="18" t="s">
        <v>389</v>
      </c>
    </row>
    <row r="266" spans="2:65" s="10" customFormat="1" ht="29.85" customHeight="1">
      <c r="B266" s="163"/>
      <c r="C266" s="164"/>
      <c r="D266" s="177" t="s">
        <v>75</v>
      </c>
      <c r="E266" s="178" t="s">
        <v>390</v>
      </c>
      <c r="F266" s="178" t="s">
        <v>391</v>
      </c>
      <c r="G266" s="164"/>
      <c r="H266" s="164"/>
      <c r="I266" s="167"/>
      <c r="J266" s="179">
        <f>BK266</f>
        <v>0</v>
      </c>
      <c r="K266" s="164"/>
      <c r="L266" s="169"/>
      <c r="M266" s="170"/>
      <c r="N266" s="171"/>
      <c r="O266" s="171"/>
      <c r="P266" s="172">
        <f>SUM(P267:P271)</f>
        <v>0</v>
      </c>
      <c r="Q266" s="171"/>
      <c r="R266" s="172">
        <f>SUM(R267:R271)</f>
        <v>0</v>
      </c>
      <c r="S266" s="171"/>
      <c r="T266" s="173">
        <f>SUM(T267:T271)</f>
        <v>0</v>
      </c>
      <c r="AR266" s="174" t="s">
        <v>139</v>
      </c>
      <c r="AT266" s="175" t="s">
        <v>75</v>
      </c>
      <c r="AU266" s="175" t="s">
        <v>16</v>
      </c>
      <c r="AY266" s="174" t="s">
        <v>130</v>
      </c>
      <c r="BK266" s="176">
        <f>SUM(BK267:BK271)</f>
        <v>0</v>
      </c>
    </row>
    <row r="267" spans="2:65" s="1" customFormat="1" ht="20.399999999999999" customHeight="1">
      <c r="B267" s="36"/>
      <c r="C267" s="180" t="s">
        <v>29</v>
      </c>
      <c r="D267" s="180" t="s">
        <v>133</v>
      </c>
      <c r="E267" s="181" t="s">
        <v>392</v>
      </c>
      <c r="F267" s="182" t="s">
        <v>393</v>
      </c>
      <c r="G267" s="183" t="s">
        <v>180</v>
      </c>
      <c r="H267" s="184">
        <v>1</v>
      </c>
      <c r="I267" s="185"/>
      <c r="J267" s="186">
        <f>ROUND(I267*H267,2)</f>
        <v>0</v>
      </c>
      <c r="K267" s="182" t="s">
        <v>32</v>
      </c>
      <c r="L267" s="56"/>
      <c r="M267" s="187" t="s">
        <v>32</v>
      </c>
      <c r="N267" s="188" t="s">
        <v>48</v>
      </c>
      <c r="O267" s="37"/>
      <c r="P267" s="189">
        <f>O267*H267</f>
        <v>0</v>
      </c>
      <c r="Q267" s="189">
        <v>0</v>
      </c>
      <c r="R267" s="189">
        <f>Q267*H267</f>
        <v>0</v>
      </c>
      <c r="S267" s="189">
        <v>0</v>
      </c>
      <c r="T267" s="190">
        <f>S267*H267</f>
        <v>0</v>
      </c>
      <c r="AR267" s="18" t="s">
        <v>255</v>
      </c>
      <c r="AT267" s="18" t="s">
        <v>133</v>
      </c>
      <c r="AU267" s="18" t="s">
        <v>139</v>
      </c>
      <c r="AY267" s="18" t="s">
        <v>130</v>
      </c>
      <c r="BE267" s="191">
        <f>IF(N267="základní",J267,0)</f>
        <v>0</v>
      </c>
      <c r="BF267" s="191">
        <f>IF(N267="snížená",J267,0)</f>
        <v>0</v>
      </c>
      <c r="BG267" s="191">
        <f>IF(N267="zákl. přenesená",J267,0)</f>
        <v>0</v>
      </c>
      <c r="BH267" s="191">
        <f>IF(N267="sníž. přenesená",J267,0)</f>
        <v>0</v>
      </c>
      <c r="BI267" s="191">
        <f>IF(N267="nulová",J267,0)</f>
        <v>0</v>
      </c>
      <c r="BJ267" s="18" t="s">
        <v>139</v>
      </c>
      <c r="BK267" s="191">
        <f>ROUND(I267*H267,2)</f>
        <v>0</v>
      </c>
      <c r="BL267" s="18" t="s">
        <v>255</v>
      </c>
      <c r="BM267" s="18" t="s">
        <v>394</v>
      </c>
    </row>
    <row r="268" spans="2:65" s="1" customFormat="1" ht="28.8" customHeight="1">
      <c r="B268" s="36"/>
      <c r="C268" s="180" t="s">
        <v>395</v>
      </c>
      <c r="D268" s="180" t="s">
        <v>133</v>
      </c>
      <c r="E268" s="181" t="s">
        <v>396</v>
      </c>
      <c r="F268" s="182" t="s">
        <v>397</v>
      </c>
      <c r="G268" s="183" t="s">
        <v>32</v>
      </c>
      <c r="H268" s="184">
        <v>1</v>
      </c>
      <c r="I268" s="185"/>
      <c r="J268" s="186">
        <f>ROUND(I268*H268,2)</f>
        <v>0</v>
      </c>
      <c r="K268" s="182" t="s">
        <v>32</v>
      </c>
      <c r="L268" s="56"/>
      <c r="M268" s="187" t="s">
        <v>32</v>
      </c>
      <c r="N268" s="188" t="s">
        <v>48</v>
      </c>
      <c r="O268" s="37"/>
      <c r="P268" s="189">
        <f>O268*H268</f>
        <v>0</v>
      </c>
      <c r="Q268" s="189">
        <v>0</v>
      </c>
      <c r="R268" s="189">
        <f>Q268*H268</f>
        <v>0</v>
      </c>
      <c r="S268" s="189">
        <v>0</v>
      </c>
      <c r="T268" s="190">
        <f>S268*H268</f>
        <v>0</v>
      </c>
      <c r="AR268" s="18" t="s">
        <v>255</v>
      </c>
      <c r="AT268" s="18" t="s">
        <v>133</v>
      </c>
      <c r="AU268" s="18" t="s">
        <v>139</v>
      </c>
      <c r="AY268" s="18" t="s">
        <v>130</v>
      </c>
      <c r="BE268" s="191">
        <f>IF(N268="základní",J268,0)</f>
        <v>0</v>
      </c>
      <c r="BF268" s="191">
        <f>IF(N268="snížená",J268,0)</f>
        <v>0</v>
      </c>
      <c r="BG268" s="191">
        <f>IF(N268="zákl. přenesená",J268,0)</f>
        <v>0</v>
      </c>
      <c r="BH268" s="191">
        <f>IF(N268="sníž. přenesená",J268,0)</f>
        <v>0</v>
      </c>
      <c r="BI268" s="191">
        <f>IF(N268="nulová",J268,0)</f>
        <v>0</v>
      </c>
      <c r="BJ268" s="18" t="s">
        <v>139</v>
      </c>
      <c r="BK268" s="191">
        <f>ROUND(I268*H268,2)</f>
        <v>0</v>
      </c>
      <c r="BL268" s="18" t="s">
        <v>255</v>
      </c>
      <c r="BM268" s="18" t="s">
        <v>398</v>
      </c>
    </row>
    <row r="269" spans="2:65" s="1" customFormat="1" ht="28.8" customHeight="1">
      <c r="B269" s="36"/>
      <c r="C269" s="180" t="s">
        <v>399</v>
      </c>
      <c r="D269" s="180" t="s">
        <v>133</v>
      </c>
      <c r="E269" s="181" t="s">
        <v>400</v>
      </c>
      <c r="F269" s="182" t="s">
        <v>401</v>
      </c>
      <c r="G269" s="183" t="s">
        <v>363</v>
      </c>
      <c r="H269" s="247"/>
      <c r="I269" s="185"/>
      <c r="J269" s="186">
        <f>ROUND(I269*H269,2)</f>
        <v>0</v>
      </c>
      <c r="K269" s="182" t="s">
        <v>137</v>
      </c>
      <c r="L269" s="56"/>
      <c r="M269" s="187" t="s">
        <v>32</v>
      </c>
      <c r="N269" s="188" t="s">
        <v>48</v>
      </c>
      <c r="O269" s="37"/>
      <c r="P269" s="189">
        <f>O269*H269</f>
        <v>0</v>
      </c>
      <c r="Q269" s="189">
        <v>0</v>
      </c>
      <c r="R269" s="189">
        <f>Q269*H269</f>
        <v>0</v>
      </c>
      <c r="S269" s="189">
        <v>0</v>
      </c>
      <c r="T269" s="190">
        <f>S269*H269</f>
        <v>0</v>
      </c>
      <c r="AR269" s="18" t="s">
        <v>255</v>
      </c>
      <c r="AT269" s="18" t="s">
        <v>133</v>
      </c>
      <c r="AU269" s="18" t="s">
        <v>139</v>
      </c>
      <c r="AY269" s="18" t="s">
        <v>130</v>
      </c>
      <c r="BE269" s="191">
        <f>IF(N269="základní",J269,0)</f>
        <v>0</v>
      </c>
      <c r="BF269" s="191">
        <f>IF(N269="snížená",J269,0)</f>
        <v>0</v>
      </c>
      <c r="BG269" s="191">
        <f>IF(N269="zákl. přenesená",J269,0)</f>
        <v>0</v>
      </c>
      <c r="BH269" s="191">
        <f>IF(N269="sníž. přenesená",J269,0)</f>
        <v>0</v>
      </c>
      <c r="BI269" s="191">
        <f>IF(N269="nulová",J269,0)</f>
        <v>0</v>
      </c>
      <c r="BJ269" s="18" t="s">
        <v>139</v>
      </c>
      <c r="BK269" s="191">
        <f>ROUND(I269*H269,2)</f>
        <v>0</v>
      </c>
      <c r="BL269" s="18" t="s">
        <v>255</v>
      </c>
      <c r="BM269" s="18" t="s">
        <v>402</v>
      </c>
    </row>
    <row r="270" spans="2:65" s="1" customFormat="1" ht="120">
      <c r="B270" s="36"/>
      <c r="C270" s="58"/>
      <c r="D270" s="206" t="s">
        <v>148</v>
      </c>
      <c r="E270" s="58"/>
      <c r="F270" s="236" t="s">
        <v>365</v>
      </c>
      <c r="G270" s="58"/>
      <c r="H270" s="58"/>
      <c r="I270" s="150"/>
      <c r="J270" s="58"/>
      <c r="K270" s="58"/>
      <c r="L270" s="56"/>
      <c r="M270" s="73"/>
      <c r="N270" s="37"/>
      <c r="O270" s="37"/>
      <c r="P270" s="37"/>
      <c r="Q270" s="37"/>
      <c r="R270" s="37"/>
      <c r="S270" s="37"/>
      <c r="T270" s="74"/>
      <c r="AT270" s="18" t="s">
        <v>148</v>
      </c>
      <c r="AU270" s="18" t="s">
        <v>139</v>
      </c>
    </row>
    <row r="271" spans="2:65" s="1" customFormat="1" ht="20.399999999999999" customHeight="1">
      <c r="B271" s="36"/>
      <c r="C271" s="180" t="s">
        <v>403</v>
      </c>
      <c r="D271" s="180" t="s">
        <v>133</v>
      </c>
      <c r="E271" s="181" t="s">
        <v>404</v>
      </c>
      <c r="F271" s="182" t="s">
        <v>405</v>
      </c>
      <c r="G271" s="183" t="s">
        <v>180</v>
      </c>
      <c r="H271" s="184">
        <v>1</v>
      </c>
      <c r="I271" s="185"/>
      <c r="J271" s="186">
        <f>ROUND(I271*H271,2)</f>
        <v>0</v>
      </c>
      <c r="K271" s="182" t="s">
        <v>32</v>
      </c>
      <c r="L271" s="56"/>
      <c r="M271" s="187" t="s">
        <v>32</v>
      </c>
      <c r="N271" s="188" t="s">
        <v>48</v>
      </c>
      <c r="O271" s="37"/>
      <c r="P271" s="189">
        <f>O271*H271</f>
        <v>0</v>
      </c>
      <c r="Q271" s="189">
        <v>0</v>
      </c>
      <c r="R271" s="189">
        <f>Q271*H271</f>
        <v>0</v>
      </c>
      <c r="S271" s="189">
        <v>0</v>
      </c>
      <c r="T271" s="190">
        <f>S271*H271</f>
        <v>0</v>
      </c>
      <c r="AR271" s="18" t="s">
        <v>255</v>
      </c>
      <c r="AT271" s="18" t="s">
        <v>133</v>
      </c>
      <c r="AU271" s="18" t="s">
        <v>139</v>
      </c>
      <c r="AY271" s="18" t="s">
        <v>130</v>
      </c>
      <c r="BE271" s="191">
        <f>IF(N271="základní",J271,0)</f>
        <v>0</v>
      </c>
      <c r="BF271" s="191">
        <f>IF(N271="snížená",J271,0)</f>
        <v>0</v>
      </c>
      <c r="BG271" s="191">
        <f>IF(N271="zákl. přenesená",J271,0)</f>
        <v>0</v>
      </c>
      <c r="BH271" s="191">
        <f>IF(N271="sníž. přenesená",J271,0)</f>
        <v>0</v>
      </c>
      <c r="BI271" s="191">
        <f>IF(N271="nulová",J271,0)</f>
        <v>0</v>
      </c>
      <c r="BJ271" s="18" t="s">
        <v>139</v>
      </c>
      <c r="BK271" s="191">
        <f>ROUND(I271*H271,2)</f>
        <v>0</v>
      </c>
      <c r="BL271" s="18" t="s">
        <v>255</v>
      </c>
      <c r="BM271" s="18" t="s">
        <v>406</v>
      </c>
    </row>
    <row r="272" spans="2:65" s="10" customFormat="1" ht="29.85" customHeight="1">
      <c r="B272" s="163"/>
      <c r="C272" s="164"/>
      <c r="D272" s="177" t="s">
        <v>75</v>
      </c>
      <c r="E272" s="178" t="s">
        <v>407</v>
      </c>
      <c r="F272" s="178" t="s">
        <v>408</v>
      </c>
      <c r="G272" s="164"/>
      <c r="H272" s="164"/>
      <c r="I272" s="167"/>
      <c r="J272" s="179">
        <f>BK272</f>
        <v>0</v>
      </c>
      <c r="K272" s="164"/>
      <c r="L272" s="169"/>
      <c r="M272" s="170"/>
      <c r="N272" s="171"/>
      <c r="O272" s="171"/>
      <c r="P272" s="172">
        <f>SUM(P273:P289)</f>
        <v>0</v>
      </c>
      <c r="Q272" s="171"/>
      <c r="R272" s="172">
        <f>SUM(R273:R289)</f>
        <v>4.6013079999999998E-2</v>
      </c>
      <c r="S272" s="171"/>
      <c r="T272" s="173">
        <f>SUM(T273:T289)</f>
        <v>0</v>
      </c>
      <c r="AR272" s="174" t="s">
        <v>139</v>
      </c>
      <c r="AT272" s="175" t="s">
        <v>75</v>
      </c>
      <c r="AU272" s="175" t="s">
        <v>16</v>
      </c>
      <c r="AY272" s="174" t="s">
        <v>130</v>
      </c>
      <c r="BK272" s="176">
        <f>SUM(BK273:BK289)</f>
        <v>0</v>
      </c>
    </row>
    <row r="273" spans="2:65" s="1" customFormat="1" ht="40.200000000000003" customHeight="1">
      <c r="B273" s="36"/>
      <c r="C273" s="180" t="s">
        <v>409</v>
      </c>
      <c r="D273" s="180" t="s">
        <v>133</v>
      </c>
      <c r="E273" s="181" t="s">
        <v>410</v>
      </c>
      <c r="F273" s="182" t="s">
        <v>411</v>
      </c>
      <c r="G273" s="183" t="s">
        <v>146</v>
      </c>
      <c r="H273" s="184">
        <v>1.5</v>
      </c>
      <c r="I273" s="185"/>
      <c r="J273" s="186">
        <f>ROUND(I273*H273,2)</f>
        <v>0</v>
      </c>
      <c r="K273" s="182" t="s">
        <v>137</v>
      </c>
      <c r="L273" s="56"/>
      <c r="M273" s="187" t="s">
        <v>32</v>
      </c>
      <c r="N273" s="188" t="s">
        <v>48</v>
      </c>
      <c r="O273" s="37"/>
      <c r="P273" s="189">
        <f>O273*H273</f>
        <v>0</v>
      </c>
      <c r="Q273" s="189">
        <v>5.1700000000000001E-3</v>
      </c>
      <c r="R273" s="189">
        <f>Q273*H273</f>
        <v>7.7549999999999997E-3</v>
      </c>
      <c r="S273" s="189">
        <v>0</v>
      </c>
      <c r="T273" s="190">
        <f>S273*H273</f>
        <v>0</v>
      </c>
      <c r="AR273" s="18" t="s">
        <v>255</v>
      </c>
      <c r="AT273" s="18" t="s">
        <v>133</v>
      </c>
      <c r="AU273" s="18" t="s">
        <v>139</v>
      </c>
      <c r="AY273" s="18" t="s">
        <v>130</v>
      </c>
      <c r="BE273" s="191">
        <f>IF(N273="základní",J273,0)</f>
        <v>0</v>
      </c>
      <c r="BF273" s="191">
        <f>IF(N273="snížená",J273,0)</f>
        <v>0</v>
      </c>
      <c r="BG273" s="191">
        <f>IF(N273="zákl. přenesená",J273,0)</f>
        <v>0</v>
      </c>
      <c r="BH273" s="191">
        <f>IF(N273="sníž. přenesená",J273,0)</f>
        <v>0</v>
      </c>
      <c r="BI273" s="191">
        <f>IF(N273="nulová",J273,0)</f>
        <v>0</v>
      </c>
      <c r="BJ273" s="18" t="s">
        <v>139</v>
      </c>
      <c r="BK273" s="191">
        <f>ROUND(I273*H273,2)</f>
        <v>0</v>
      </c>
      <c r="BL273" s="18" t="s">
        <v>255</v>
      </c>
      <c r="BM273" s="18" t="s">
        <v>412</v>
      </c>
    </row>
    <row r="274" spans="2:65" s="1" customFormat="1" ht="96">
      <c r="B274" s="36"/>
      <c r="C274" s="58"/>
      <c r="D274" s="194" t="s">
        <v>148</v>
      </c>
      <c r="E274" s="58"/>
      <c r="F274" s="216" t="s">
        <v>413</v>
      </c>
      <c r="G274" s="58"/>
      <c r="H274" s="58"/>
      <c r="I274" s="150"/>
      <c r="J274" s="58"/>
      <c r="K274" s="58"/>
      <c r="L274" s="56"/>
      <c r="M274" s="73"/>
      <c r="N274" s="37"/>
      <c r="O274" s="37"/>
      <c r="P274" s="37"/>
      <c r="Q274" s="37"/>
      <c r="R274" s="37"/>
      <c r="S274" s="37"/>
      <c r="T274" s="74"/>
      <c r="AT274" s="18" t="s">
        <v>148</v>
      </c>
      <c r="AU274" s="18" t="s">
        <v>139</v>
      </c>
    </row>
    <row r="275" spans="2:65" s="11" customFormat="1" ht="12">
      <c r="B275" s="192"/>
      <c r="C275" s="193"/>
      <c r="D275" s="194" t="s">
        <v>141</v>
      </c>
      <c r="E275" s="195" t="s">
        <v>32</v>
      </c>
      <c r="F275" s="196" t="s">
        <v>414</v>
      </c>
      <c r="G275" s="193"/>
      <c r="H275" s="197" t="s">
        <v>32</v>
      </c>
      <c r="I275" s="198"/>
      <c r="J275" s="193"/>
      <c r="K275" s="193"/>
      <c r="L275" s="199"/>
      <c r="M275" s="200"/>
      <c r="N275" s="201"/>
      <c r="O275" s="201"/>
      <c r="P275" s="201"/>
      <c r="Q275" s="201"/>
      <c r="R275" s="201"/>
      <c r="S275" s="201"/>
      <c r="T275" s="202"/>
      <c r="AT275" s="203" t="s">
        <v>141</v>
      </c>
      <c r="AU275" s="203" t="s">
        <v>139</v>
      </c>
      <c r="AV275" s="11" t="s">
        <v>16</v>
      </c>
      <c r="AW275" s="11" t="s">
        <v>40</v>
      </c>
      <c r="AX275" s="11" t="s">
        <v>76</v>
      </c>
      <c r="AY275" s="203" t="s">
        <v>130</v>
      </c>
    </row>
    <row r="276" spans="2:65" s="12" customFormat="1" ht="12">
      <c r="B276" s="204"/>
      <c r="C276" s="205"/>
      <c r="D276" s="206" t="s">
        <v>141</v>
      </c>
      <c r="E276" s="207" t="s">
        <v>32</v>
      </c>
      <c r="F276" s="208" t="s">
        <v>415</v>
      </c>
      <c r="G276" s="205"/>
      <c r="H276" s="209">
        <v>1.5</v>
      </c>
      <c r="I276" s="210"/>
      <c r="J276" s="205"/>
      <c r="K276" s="205"/>
      <c r="L276" s="211"/>
      <c r="M276" s="212"/>
      <c r="N276" s="213"/>
      <c r="O276" s="213"/>
      <c r="P276" s="213"/>
      <c r="Q276" s="213"/>
      <c r="R276" s="213"/>
      <c r="S276" s="213"/>
      <c r="T276" s="214"/>
      <c r="AT276" s="215" t="s">
        <v>141</v>
      </c>
      <c r="AU276" s="215" t="s">
        <v>139</v>
      </c>
      <c r="AV276" s="12" t="s">
        <v>139</v>
      </c>
      <c r="AW276" s="12" t="s">
        <v>40</v>
      </c>
      <c r="AX276" s="12" t="s">
        <v>16</v>
      </c>
      <c r="AY276" s="215" t="s">
        <v>130</v>
      </c>
    </row>
    <row r="277" spans="2:65" s="1" customFormat="1" ht="40.200000000000003" customHeight="1">
      <c r="B277" s="36"/>
      <c r="C277" s="180" t="s">
        <v>416</v>
      </c>
      <c r="D277" s="180" t="s">
        <v>133</v>
      </c>
      <c r="E277" s="181" t="s">
        <v>417</v>
      </c>
      <c r="F277" s="182" t="s">
        <v>418</v>
      </c>
      <c r="G277" s="183" t="s">
        <v>136</v>
      </c>
      <c r="H277" s="184">
        <v>3.0219999999999998</v>
      </c>
      <c r="I277" s="185"/>
      <c r="J277" s="186">
        <f>ROUND(I277*H277,2)</f>
        <v>0</v>
      </c>
      <c r="K277" s="182" t="s">
        <v>137</v>
      </c>
      <c r="L277" s="56"/>
      <c r="M277" s="187" t="s">
        <v>32</v>
      </c>
      <c r="N277" s="188" t="s">
        <v>48</v>
      </c>
      <c r="O277" s="37"/>
      <c r="P277" s="189">
        <f>O277*H277</f>
        <v>0</v>
      </c>
      <c r="Q277" s="189">
        <v>1.2540000000000001E-2</v>
      </c>
      <c r="R277" s="189">
        <f>Q277*H277</f>
        <v>3.789588E-2</v>
      </c>
      <c r="S277" s="189">
        <v>0</v>
      </c>
      <c r="T277" s="190">
        <f>S277*H277</f>
        <v>0</v>
      </c>
      <c r="AR277" s="18" t="s">
        <v>255</v>
      </c>
      <c r="AT277" s="18" t="s">
        <v>133</v>
      </c>
      <c r="AU277" s="18" t="s">
        <v>139</v>
      </c>
      <c r="AY277" s="18" t="s">
        <v>130</v>
      </c>
      <c r="BE277" s="191">
        <f>IF(N277="základní",J277,0)</f>
        <v>0</v>
      </c>
      <c r="BF277" s="191">
        <f>IF(N277="snížená",J277,0)</f>
        <v>0</v>
      </c>
      <c r="BG277" s="191">
        <f>IF(N277="zákl. přenesená",J277,0)</f>
        <v>0</v>
      </c>
      <c r="BH277" s="191">
        <f>IF(N277="sníž. přenesená",J277,0)</f>
        <v>0</v>
      </c>
      <c r="BI277" s="191">
        <f>IF(N277="nulová",J277,0)</f>
        <v>0</v>
      </c>
      <c r="BJ277" s="18" t="s">
        <v>139</v>
      </c>
      <c r="BK277" s="191">
        <f>ROUND(I277*H277,2)</f>
        <v>0</v>
      </c>
      <c r="BL277" s="18" t="s">
        <v>255</v>
      </c>
      <c r="BM277" s="18" t="s">
        <v>419</v>
      </c>
    </row>
    <row r="278" spans="2:65" s="1" customFormat="1" ht="156">
      <c r="B278" s="36"/>
      <c r="C278" s="58"/>
      <c r="D278" s="194" t="s">
        <v>148</v>
      </c>
      <c r="E278" s="58"/>
      <c r="F278" s="216" t="s">
        <v>420</v>
      </c>
      <c r="G278" s="58"/>
      <c r="H278" s="58"/>
      <c r="I278" s="150"/>
      <c r="J278" s="58"/>
      <c r="K278" s="58"/>
      <c r="L278" s="56"/>
      <c r="M278" s="73"/>
      <c r="N278" s="37"/>
      <c r="O278" s="37"/>
      <c r="P278" s="37"/>
      <c r="Q278" s="37"/>
      <c r="R278" s="37"/>
      <c r="S278" s="37"/>
      <c r="T278" s="74"/>
      <c r="AT278" s="18" t="s">
        <v>148</v>
      </c>
      <c r="AU278" s="18" t="s">
        <v>139</v>
      </c>
    </row>
    <row r="279" spans="2:65" s="11" customFormat="1" ht="12">
      <c r="B279" s="192"/>
      <c r="C279" s="193"/>
      <c r="D279" s="194" t="s">
        <v>141</v>
      </c>
      <c r="E279" s="195" t="s">
        <v>32</v>
      </c>
      <c r="F279" s="196" t="s">
        <v>421</v>
      </c>
      <c r="G279" s="193"/>
      <c r="H279" s="197" t="s">
        <v>32</v>
      </c>
      <c r="I279" s="198"/>
      <c r="J279" s="193"/>
      <c r="K279" s="193"/>
      <c r="L279" s="199"/>
      <c r="M279" s="200"/>
      <c r="N279" s="201"/>
      <c r="O279" s="201"/>
      <c r="P279" s="201"/>
      <c r="Q279" s="201"/>
      <c r="R279" s="201"/>
      <c r="S279" s="201"/>
      <c r="T279" s="202"/>
      <c r="AT279" s="203" t="s">
        <v>141</v>
      </c>
      <c r="AU279" s="203" t="s">
        <v>139</v>
      </c>
      <c r="AV279" s="11" t="s">
        <v>16</v>
      </c>
      <c r="AW279" s="11" t="s">
        <v>40</v>
      </c>
      <c r="AX279" s="11" t="s">
        <v>76</v>
      </c>
      <c r="AY279" s="203" t="s">
        <v>130</v>
      </c>
    </row>
    <row r="280" spans="2:65" s="12" customFormat="1" ht="12">
      <c r="B280" s="204"/>
      <c r="C280" s="205"/>
      <c r="D280" s="206" t="s">
        <v>141</v>
      </c>
      <c r="E280" s="207" t="s">
        <v>32</v>
      </c>
      <c r="F280" s="208" t="s">
        <v>337</v>
      </c>
      <c r="G280" s="205"/>
      <c r="H280" s="209">
        <v>3.0219999999999998</v>
      </c>
      <c r="I280" s="210"/>
      <c r="J280" s="205"/>
      <c r="K280" s="205"/>
      <c r="L280" s="211"/>
      <c r="M280" s="212"/>
      <c r="N280" s="213"/>
      <c r="O280" s="213"/>
      <c r="P280" s="213"/>
      <c r="Q280" s="213"/>
      <c r="R280" s="213"/>
      <c r="S280" s="213"/>
      <c r="T280" s="214"/>
      <c r="AT280" s="215" t="s">
        <v>141</v>
      </c>
      <c r="AU280" s="215" t="s">
        <v>139</v>
      </c>
      <c r="AV280" s="12" t="s">
        <v>139</v>
      </c>
      <c r="AW280" s="12" t="s">
        <v>40</v>
      </c>
      <c r="AX280" s="12" t="s">
        <v>16</v>
      </c>
      <c r="AY280" s="215" t="s">
        <v>130</v>
      </c>
    </row>
    <row r="281" spans="2:65" s="1" customFormat="1" ht="28.8" customHeight="1">
      <c r="B281" s="36"/>
      <c r="C281" s="180" t="s">
        <v>422</v>
      </c>
      <c r="D281" s="180" t="s">
        <v>133</v>
      </c>
      <c r="E281" s="181" t="s">
        <v>423</v>
      </c>
      <c r="F281" s="182" t="s">
        <v>424</v>
      </c>
      <c r="G281" s="183" t="s">
        <v>136</v>
      </c>
      <c r="H281" s="184">
        <v>3.6219999999999999</v>
      </c>
      <c r="I281" s="185"/>
      <c r="J281" s="186">
        <f>ROUND(I281*H281,2)</f>
        <v>0</v>
      </c>
      <c r="K281" s="182" t="s">
        <v>137</v>
      </c>
      <c r="L281" s="56"/>
      <c r="M281" s="187" t="s">
        <v>32</v>
      </c>
      <c r="N281" s="188" t="s">
        <v>48</v>
      </c>
      <c r="O281" s="37"/>
      <c r="P281" s="189">
        <f>O281*H281</f>
        <v>0</v>
      </c>
      <c r="Q281" s="189">
        <v>1E-4</v>
      </c>
      <c r="R281" s="189">
        <f>Q281*H281</f>
        <v>3.6220000000000002E-4</v>
      </c>
      <c r="S281" s="189">
        <v>0</v>
      </c>
      <c r="T281" s="190">
        <f>S281*H281</f>
        <v>0</v>
      </c>
      <c r="AR281" s="18" t="s">
        <v>255</v>
      </c>
      <c r="AT281" s="18" t="s">
        <v>133</v>
      </c>
      <c r="AU281" s="18" t="s">
        <v>139</v>
      </c>
      <c r="AY281" s="18" t="s">
        <v>130</v>
      </c>
      <c r="BE281" s="191">
        <f>IF(N281="základní",J281,0)</f>
        <v>0</v>
      </c>
      <c r="BF281" s="191">
        <f>IF(N281="snížená",J281,0)</f>
        <v>0</v>
      </c>
      <c r="BG281" s="191">
        <f>IF(N281="zákl. přenesená",J281,0)</f>
        <v>0</v>
      </c>
      <c r="BH281" s="191">
        <f>IF(N281="sníž. přenesená",J281,0)</f>
        <v>0</v>
      </c>
      <c r="BI281" s="191">
        <f>IF(N281="nulová",J281,0)</f>
        <v>0</v>
      </c>
      <c r="BJ281" s="18" t="s">
        <v>139</v>
      </c>
      <c r="BK281" s="191">
        <f>ROUND(I281*H281,2)</f>
        <v>0</v>
      </c>
      <c r="BL281" s="18" t="s">
        <v>255</v>
      </c>
      <c r="BM281" s="18" t="s">
        <v>425</v>
      </c>
    </row>
    <row r="282" spans="2:65" s="1" customFormat="1" ht="156">
      <c r="B282" s="36"/>
      <c r="C282" s="58"/>
      <c r="D282" s="194" t="s">
        <v>148</v>
      </c>
      <c r="E282" s="58"/>
      <c r="F282" s="216" t="s">
        <v>420</v>
      </c>
      <c r="G282" s="58"/>
      <c r="H282" s="58"/>
      <c r="I282" s="150"/>
      <c r="J282" s="58"/>
      <c r="K282" s="58"/>
      <c r="L282" s="56"/>
      <c r="M282" s="73"/>
      <c r="N282" s="37"/>
      <c r="O282" s="37"/>
      <c r="P282" s="37"/>
      <c r="Q282" s="37"/>
      <c r="R282" s="37"/>
      <c r="S282" s="37"/>
      <c r="T282" s="74"/>
      <c r="AT282" s="18" t="s">
        <v>148</v>
      </c>
      <c r="AU282" s="18" t="s">
        <v>139</v>
      </c>
    </row>
    <row r="283" spans="2:65" s="11" customFormat="1" ht="12">
      <c r="B283" s="192"/>
      <c r="C283" s="193"/>
      <c r="D283" s="194" t="s">
        <v>141</v>
      </c>
      <c r="E283" s="195" t="s">
        <v>32</v>
      </c>
      <c r="F283" s="196" t="s">
        <v>421</v>
      </c>
      <c r="G283" s="193"/>
      <c r="H283" s="197" t="s">
        <v>32</v>
      </c>
      <c r="I283" s="198"/>
      <c r="J283" s="193"/>
      <c r="K283" s="193"/>
      <c r="L283" s="199"/>
      <c r="M283" s="200"/>
      <c r="N283" s="201"/>
      <c r="O283" s="201"/>
      <c r="P283" s="201"/>
      <c r="Q283" s="201"/>
      <c r="R283" s="201"/>
      <c r="S283" s="201"/>
      <c r="T283" s="202"/>
      <c r="AT283" s="203" t="s">
        <v>141</v>
      </c>
      <c r="AU283" s="203" t="s">
        <v>139</v>
      </c>
      <c r="AV283" s="11" t="s">
        <v>16</v>
      </c>
      <c r="AW283" s="11" t="s">
        <v>40</v>
      </c>
      <c r="AX283" s="11" t="s">
        <v>76</v>
      </c>
      <c r="AY283" s="203" t="s">
        <v>130</v>
      </c>
    </row>
    <row r="284" spans="2:65" s="12" customFormat="1" ht="12">
      <c r="B284" s="204"/>
      <c r="C284" s="205"/>
      <c r="D284" s="194" t="s">
        <v>141</v>
      </c>
      <c r="E284" s="217" t="s">
        <v>32</v>
      </c>
      <c r="F284" s="218" t="s">
        <v>337</v>
      </c>
      <c r="G284" s="205"/>
      <c r="H284" s="219">
        <v>3.0219999999999998</v>
      </c>
      <c r="I284" s="210"/>
      <c r="J284" s="205"/>
      <c r="K284" s="205"/>
      <c r="L284" s="211"/>
      <c r="M284" s="212"/>
      <c r="N284" s="213"/>
      <c r="O284" s="213"/>
      <c r="P284" s="213"/>
      <c r="Q284" s="213"/>
      <c r="R284" s="213"/>
      <c r="S284" s="213"/>
      <c r="T284" s="214"/>
      <c r="AT284" s="215" t="s">
        <v>141</v>
      </c>
      <c r="AU284" s="215" t="s">
        <v>139</v>
      </c>
      <c r="AV284" s="12" t="s">
        <v>139</v>
      </c>
      <c r="AW284" s="12" t="s">
        <v>40</v>
      </c>
      <c r="AX284" s="12" t="s">
        <v>76</v>
      </c>
      <c r="AY284" s="215" t="s">
        <v>130</v>
      </c>
    </row>
    <row r="285" spans="2:65" s="11" customFormat="1" ht="12">
      <c r="B285" s="192"/>
      <c r="C285" s="193"/>
      <c r="D285" s="194" t="s">
        <v>141</v>
      </c>
      <c r="E285" s="195" t="s">
        <v>32</v>
      </c>
      <c r="F285" s="196" t="s">
        <v>414</v>
      </c>
      <c r="G285" s="193"/>
      <c r="H285" s="197" t="s">
        <v>32</v>
      </c>
      <c r="I285" s="198"/>
      <c r="J285" s="193"/>
      <c r="K285" s="193"/>
      <c r="L285" s="199"/>
      <c r="M285" s="200"/>
      <c r="N285" s="201"/>
      <c r="O285" s="201"/>
      <c r="P285" s="201"/>
      <c r="Q285" s="201"/>
      <c r="R285" s="201"/>
      <c r="S285" s="201"/>
      <c r="T285" s="202"/>
      <c r="AT285" s="203" t="s">
        <v>141</v>
      </c>
      <c r="AU285" s="203" t="s">
        <v>139</v>
      </c>
      <c r="AV285" s="11" t="s">
        <v>16</v>
      </c>
      <c r="AW285" s="11" t="s">
        <v>40</v>
      </c>
      <c r="AX285" s="11" t="s">
        <v>76</v>
      </c>
      <c r="AY285" s="203" t="s">
        <v>130</v>
      </c>
    </row>
    <row r="286" spans="2:65" s="12" customFormat="1" ht="12">
      <c r="B286" s="204"/>
      <c r="C286" s="205"/>
      <c r="D286" s="194" t="s">
        <v>141</v>
      </c>
      <c r="E286" s="217" t="s">
        <v>32</v>
      </c>
      <c r="F286" s="218" t="s">
        <v>426</v>
      </c>
      <c r="G286" s="205"/>
      <c r="H286" s="219">
        <v>0.6</v>
      </c>
      <c r="I286" s="210"/>
      <c r="J286" s="205"/>
      <c r="K286" s="205"/>
      <c r="L286" s="211"/>
      <c r="M286" s="212"/>
      <c r="N286" s="213"/>
      <c r="O286" s="213"/>
      <c r="P286" s="213"/>
      <c r="Q286" s="213"/>
      <c r="R286" s="213"/>
      <c r="S286" s="213"/>
      <c r="T286" s="214"/>
      <c r="AT286" s="215" t="s">
        <v>141</v>
      </c>
      <c r="AU286" s="215" t="s">
        <v>139</v>
      </c>
      <c r="AV286" s="12" t="s">
        <v>139</v>
      </c>
      <c r="AW286" s="12" t="s">
        <v>40</v>
      </c>
      <c r="AX286" s="12" t="s">
        <v>76</v>
      </c>
      <c r="AY286" s="215" t="s">
        <v>130</v>
      </c>
    </row>
    <row r="287" spans="2:65" s="13" customFormat="1" ht="12">
      <c r="B287" s="220"/>
      <c r="C287" s="221"/>
      <c r="D287" s="206" t="s">
        <v>141</v>
      </c>
      <c r="E287" s="222" t="s">
        <v>32</v>
      </c>
      <c r="F287" s="223" t="s">
        <v>159</v>
      </c>
      <c r="G287" s="221"/>
      <c r="H287" s="224">
        <v>3.6219999999999999</v>
      </c>
      <c r="I287" s="225"/>
      <c r="J287" s="221"/>
      <c r="K287" s="221"/>
      <c r="L287" s="226"/>
      <c r="M287" s="227"/>
      <c r="N287" s="228"/>
      <c r="O287" s="228"/>
      <c r="P287" s="228"/>
      <c r="Q287" s="228"/>
      <c r="R287" s="228"/>
      <c r="S287" s="228"/>
      <c r="T287" s="229"/>
      <c r="AT287" s="230" t="s">
        <v>141</v>
      </c>
      <c r="AU287" s="230" t="s">
        <v>139</v>
      </c>
      <c r="AV287" s="13" t="s">
        <v>138</v>
      </c>
      <c r="AW287" s="13" t="s">
        <v>40</v>
      </c>
      <c r="AX287" s="13" t="s">
        <v>16</v>
      </c>
      <c r="AY287" s="230" t="s">
        <v>130</v>
      </c>
    </row>
    <row r="288" spans="2:65" s="1" customFormat="1" ht="28.8" customHeight="1">
      <c r="B288" s="36"/>
      <c r="C288" s="180" t="s">
        <v>427</v>
      </c>
      <c r="D288" s="180" t="s">
        <v>133</v>
      </c>
      <c r="E288" s="181" t="s">
        <v>428</v>
      </c>
      <c r="F288" s="182" t="s">
        <v>429</v>
      </c>
      <c r="G288" s="183" t="s">
        <v>363</v>
      </c>
      <c r="H288" s="247"/>
      <c r="I288" s="185"/>
      <c r="J288" s="186">
        <f>ROUND(I288*H288,2)</f>
        <v>0</v>
      </c>
      <c r="K288" s="182" t="s">
        <v>137</v>
      </c>
      <c r="L288" s="56"/>
      <c r="M288" s="187" t="s">
        <v>32</v>
      </c>
      <c r="N288" s="188" t="s">
        <v>48</v>
      </c>
      <c r="O288" s="37"/>
      <c r="P288" s="189">
        <f>O288*H288</f>
        <v>0</v>
      </c>
      <c r="Q288" s="189">
        <v>0</v>
      </c>
      <c r="R288" s="189">
        <f>Q288*H288</f>
        <v>0</v>
      </c>
      <c r="S288" s="189">
        <v>0</v>
      </c>
      <c r="T288" s="190">
        <f>S288*H288</f>
        <v>0</v>
      </c>
      <c r="AR288" s="18" t="s">
        <v>255</v>
      </c>
      <c r="AT288" s="18" t="s">
        <v>133</v>
      </c>
      <c r="AU288" s="18" t="s">
        <v>139</v>
      </c>
      <c r="AY288" s="18" t="s">
        <v>130</v>
      </c>
      <c r="BE288" s="191">
        <f>IF(N288="základní",J288,0)</f>
        <v>0</v>
      </c>
      <c r="BF288" s="191">
        <f>IF(N288="snížená",J288,0)</f>
        <v>0</v>
      </c>
      <c r="BG288" s="191">
        <f>IF(N288="zákl. přenesená",J288,0)</f>
        <v>0</v>
      </c>
      <c r="BH288" s="191">
        <f>IF(N288="sníž. přenesená",J288,0)</f>
        <v>0</v>
      </c>
      <c r="BI288" s="191">
        <f>IF(N288="nulová",J288,0)</f>
        <v>0</v>
      </c>
      <c r="BJ288" s="18" t="s">
        <v>139</v>
      </c>
      <c r="BK288" s="191">
        <f>ROUND(I288*H288,2)</f>
        <v>0</v>
      </c>
      <c r="BL288" s="18" t="s">
        <v>255</v>
      </c>
      <c r="BM288" s="18" t="s">
        <v>430</v>
      </c>
    </row>
    <row r="289" spans="2:65" s="1" customFormat="1" ht="132">
      <c r="B289" s="36"/>
      <c r="C289" s="58"/>
      <c r="D289" s="194" t="s">
        <v>148</v>
      </c>
      <c r="E289" s="58"/>
      <c r="F289" s="216" t="s">
        <v>431</v>
      </c>
      <c r="G289" s="58"/>
      <c r="H289" s="58"/>
      <c r="I289" s="150"/>
      <c r="J289" s="58"/>
      <c r="K289" s="58"/>
      <c r="L289" s="56"/>
      <c r="M289" s="73"/>
      <c r="N289" s="37"/>
      <c r="O289" s="37"/>
      <c r="P289" s="37"/>
      <c r="Q289" s="37"/>
      <c r="R289" s="37"/>
      <c r="S289" s="37"/>
      <c r="T289" s="74"/>
      <c r="AT289" s="18" t="s">
        <v>148</v>
      </c>
      <c r="AU289" s="18" t="s">
        <v>139</v>
      </c>
    </row>
    <row r="290" spans="2:65" s="10" customFormat="1" ht="29.85" customHeight="1">
      <c r="B290" s="163"/>
      <c r="C290" s="164"/>
      <c r="D290" s="177" t="s">
        <v>75</v>
      </c>
      <c r="E290" s="178" t="s">
        <v>432</v>
      </c>
      <c r="F290" s="178" t="s">
        <v>433</v>
      </c>
      <c r="G290" s="164"/>
      <c r="H290" s="164"/>
      <c r="I290" s="167"/>
      <c r="J290" s="179">
        <f>BK290</f>
        <v>0</v>
      </c>
      <c r="K290" s="164"/>
      <c r="L290" s="169"/>
      <c r="M290" s="170"/>
      <c r="N290" s="171"/>
      <c r="O290" s="171"/>
      <c r="P290" s="172">
        <f>SUM(P291:P324)</f>
        <v>0</v>
      </c>
      <c r="Q290" s="171"/>
      <c r="R290" s="172">
        <f>SUM(R291:R324)</f>
        <v>2.3000000000000001E-4</v>
      </c>
      <c r="S290" s="171"/>
      <c r="T290" s="173">
        <f>SUM(T291:T324)</f>
        <v>0.40941639999999996</v>
      </c>
      <c r="AR290" s="174" t="s">
        <v>139</v>
      </c>
      <c r="AT290" s="175" t="s">
        <v>75</v>
      </c>
      <c r="AU290" s="175" t="s">
        <v>16</v>
      </c>
      <c r="AY290" s="174" t="s">
        <v>130</v>
      </c>
      <c r="BK290" s="176">
        <f>SUM(BK291:BK324)</f>
        <v>0</v>
      </c>
    </row>
    <row r="291" spans="2:65" s="1" customFormat="1" ht="20.399999999999999" customHeight="1">
      <c r="B291" s="36"/>
      <c r="C291" s="180" t="s">
        <v>434</v>
      </c>
      <c r="D291" s="180" t="s">
        <v>133</v>
      </c>
      <c r="E291" s="181" t="s">
        <v>435</v>
      </c>
      <c r="F291" s="182" t="s">
        <v>436</v>
      </c>
      <c r="G291" s="183" t="s">
        <v>180</v>
      </c>
      <c r="H291" s="184">
        <v>1</v>
      </c>
      <c r="I291" s="185"/>
      <c r="J291" s="186">
        <f>ROUND(I291*H291,2)</f>
        <v>0</v>
      </c>
      <c r="K291" s="182" t="s">
        <v>32</v>
      </c>
      <c r="L291" s="56"/>
      <c r="M291" s="187" t="s">
        <v>32</v>
      </c>
      <c r="N291" s="188" t="s">
        <v>48</v>
      </c>
      <c r="O291" s="37"/>
      <c r="P291" s="189">
        <f>O291*H291</f>
        <v>0</v>
      </c>
      <c r="Q291" s="189">
        <v>0</v>
      </c>
      <c r="R291" s="189">
        <f>Q291*H291</f>
        <v>0</v>
      </c>
      <c r="S291" s="189">
        <v>0</v>
      </c>
      <c r="T291" s="190">
        <f>S291*H291</f>
        <v>0</v>
      </c>
      <c r="AR291" s="18" t="s">
        <v>255</v>
      </c>
      <c r="AT291" s="18" t="s">
        <v>133</v>
      </c>
      <c r="AU291" s="18" t="s">
        <v>139</v>
      </c>
      <c r="AY291" s="18" t="s">
        <v>130</v>
      </c>
      <c r="BE291" s="191">
        <f>IF(N291="základní",J291,0)</f>
        <v>0</v>
      </c>
      <c r="BF291" s="191">
        <f>IF(N291="snížená",J291,0)</f>
        <v>0</v>
      </c>
      <c r="BG291" s="191">
        <f>IF(N291="zákl. přenesená",J291,0)</f>
        <v>0</v>
      </c>
      <c r="BH291" s="191">
        <f>IF(N291="sníž. přenesená",J291,0)</f>
        <v>0</v>
      </c>
      <c r="BI291" s="191">
        <f>IF(N291="nulová",J291,0)</f>
        <v>0</v>
      </c>
      <c r="BJ291" s="18" t="s">
        <v>139</v>
      </c>
      <c r="BK291" s="191">
        <f>ROUND(I291*H291,2)</f>
        <v>0</v>
      </c>
      <c r="BL291" s="18" t="s">
        <v>255</v>
      </c>
      <c r="BM291" s="18" t="s">
        <v>437</v>
      </c>
    </row>
    <row r="292" spans="2:65" s="1" customFormat="1" ht="20.399999999999999" customHeight="1">
      <c r="B292" s="36"/>
      <c r="C292" s="237" t="s">
        <v>438</v>
      </c>
      <c r="D292" s="237" t="s">
        <v>339</v>
      </c>
      <c r="E292" s="238" t="s">
        <v>439</v>
      </c>
      <c r="F292" s="239" t="s">
        <v>440</v>
      </c>
      <c r="G292" s="240" t="s">
        <v>441</v>
      </c>
      <c r="H292" s="241">
        <v>1</v>
      </c>
      <c r="I292" s="242"/>
      <c r="J292" s="243">
        <f>ROUND(I292*H292,2)</f>
        <v>0</v>
      </c>
      <c r="K292" s="239" t="s">
        <v>32</v>
      </c>
      <c r="L292" s="244"/>
      <c r="M292" s="245" t="s">
        <v>32</v>
      </c>
      <c r="N292" s="246" t="s">
        <v>48</v>
      </c>
      <c r="O292" s="37"/>
      <c r="P292" s="189">
        <f>O292*H292</f>
        <v>0</v>
      </c>
      <c r="Q292" s="189">
        <v>0</v>
      </c>
      <c r="R292" s="189">
        <f>Q292*H292</f>
        <v>0</v>
      </c>
      <c r="S292" s="189">
        <v>0</v>
      </c>
      <c r="T292" s="190">
        <f>S292*H292</f>
        <v>0</v>
      </c>
      <c r="AR292" s="18" t="s">
        <v>342</v>
      </c>
      <c r="AT292" s="18" t="s">
        <v>339</v>
      </c>
      <c r="AU292" s="18" t="s">
        <v>139</v>
      </c>
      <c r="AY292" s="18" t="s">
        <v>130</v>
      </c>
      <c r="BE292" s="191">
        <f>IF(N292="základní",J292,0)</f>
        <v>0</v>
      </c>
      <c r="BF292" s="191">
        <f>IF(N292="snížená",J292,0)</f>
        <v>0</v>
      </c>
      <c r="BG292" s="191">
        <f>IF(N292="zákl. přenesená",J292,0)</f>
        <v>0</v>
      </c>
      <c r="BH292" s="191">
        <f>IF(N292="sníž. přenesená",J292,0)</f>
        <v>0</v>
      </c>
      <c r="BI292" s="191">
        <f>IF(N292="nulová",J292,0)</f>
        <v>0</v>
      </c>
      <c r="BJ292" s="18" t="s">
        <v>139</v>
      </c>
      <c r="BK292" s="191">
        <f>ROUND(I292*H292,2)</f>
        <v>0</v>
      </c>
      <c r="BL292" s="18" t="s">
        <v>255</v>
      </c>
      <c r="BM292" s="18" t="s">
        <v>442</v>
      </c>
    </row>
    <row r="293" spans="2:65" s="1" customFormat="1" ht="28.8" customHeight="1">
      <c r="B293" s="36"/>
      <c r="C293" s="180" t="s">
        <v>443</v>
      </c>
      <c r="D293" s="180" t="s">
        <v>133</v>
      </c>
      <c r="E293" s="181" t="s">
        <v>444</v>
      </c>
      <c r="F293" s="182" t="s">
        <v>445</v>
      </c>
      <c r="G293" s="183" t="s">
        <v>180</v>
      </c>
      <c r="H293" s="184">
        <v>1</v>
      </c>
      <c r="I293" s="185"/>
      <c r="J293" s="186">
        <f>ROUND(I293*H293,2)</f>
        <v>0</v>
      </c>
      <c r="K293" s="182" t="s">
        <v>137</v>
      </c>
      <c r="L293" s="56"/>
      <c r="M293" s="187" t="s">
        <v>32</v>
      </c>
      <c r="N293" s="188" t="s">
        <v>48</v>
      </c>
      <c r="O293" s="37"/>
      <c r="P293" s="189">
        <f>O293*H293</f>
        <v>0</v>
      </c>
      <c r="Q293" s="189">
        <v>0</v>
      </c>
      <c r="R293" s="189">
        <f>Q293*H293</f>
        <v>0</v>
      </c>
      <c r="S293" s="189">
        <v>0</v>
      </c>
      <c r="T293" s="190">
        <f>S293*H293</f>
        <v>0</v>
      </c>
      <c r="AR293" s="18" t="s">
        <v>255</v>
      </c>
      <c r="AT293" s="18" t="s">
        <v>133</v>
      </c>
      <c r="AU293" s="18" t="s">
        <v>139</v>
      </c>
      <c r="AY293" s="18" t="s">
        <v>130</v>
      </c>
      <c r="BE293" s="191">
        <f>IF(N293="základní",J293,0)</f>
        <v>0</v>
      </c>
      <c r="BF293" s="191">
        <f>IF(N293="snížená",J293,0)</f>
        <v>0</v>
      </c>
      <c r="BG293" s="191">
        <f>IF(N293="zákl. přenesená",J293,0)</f>
        <v>0</v>
      </c>
      <c r="BH293" s="191">
        <f>IF(N293="sníž. přenesená",J293,0)</f>
        <v>0</v>
      </c>
      <c r="BI293" s="191">
        <f>IF(N293="nulová",J293,0)</f>
        <v>0</v>
      </c>
      <c r="BJ293" s="18" t="s">
        <v>139</v>
      </c>
      <c r="BK293" s="191">
        <f>ROUND(I293*H293,2)</f>
        <v>0</v>
      </c>
      <c r="BL293" s="18" t="s">
        <v>255</v>
      </c>
      <c r="BM293" s="18" t="s">
        <v>446</v>
      </c>
    </row>
    <row r="294" spans="2:65" s="1" customFormat="1" ht="132">
      <c r="B294" s="36"/>
      <c r="C294" s="58"/>
      <c r="D294" s="206" t="s">
        <v>148</v>
      </c>
      <c r="E294" s="58"/>
      <c r="F294" s="236" t="s">
        <v>447</v>
      </c>
      <c r="G294" s="58"/>
      <c r="H294" s="58"/>
      <c r="I294" s="150"/>
      <c r="J294" s="58"/>
      <c r="K294" s="58"/>
      <c r="L294" s="56"/>
      <c r="M294" s="73"/>
      <c r="N294" s="37"/>
      <c r="O294" s="37"/>
      <c r="P294" s="37"/>
      <c r="Q294" s="37"/>
      <c r="R294" s="37"/>
      <c r="S294" s="37"/>
      <c r="T294" s="74"/>
      <c r="AT294" s="18" t="s">
        <v>148</v>
      </c>
      <c r="AU294" s="18" t="s">
        <v>139</v>
      </c>
    </row>
    <row r="295" spans="2:65" s="1" customFormat="1" ht="28.8" customHeight="1">
      <c r="B295" s="36"/>
      <c r="C295" s="180" t="s">
        <v>448</v>
      </c>
      <c r="D295" s="180" t="s">
        <v>133</v>
      </c>
      <c r="E295" s="181" t="s">
        <v>449</v>
      </c>
      <c r="F295" s="182" t="s">
        <v>450</v>
      </c>
      <c r="G295" s="183" t="s">
        <v>180</v>
      </c>
      <c r="H295" s="184">
        <v>1</v>
      </c>
      <c r="I295" s="185"/>
      <c r="J295" s="186">
        <f>ROUND(I295*H295,2)</f>
        <v>0</v>
      </c>
      <c r="K295" s="182" t="s">
        <v>137</v>
      </c>
      <c r="L295" s="56"/>
      <c r="M295" s="187" t="s">
        <v>32</v>
      </c>
      <c r="N295" s="188" t="s">
        <v>48</v>
      </c>
      <c r="O295" s="37"/>
      <c r="P295" s="189">
        <f>O295*H295</f>
        <v>0</v>
      </c>
      <c r="Q295" s="189">
        <v>0</v>
      </c>
      <c r="R295" s="189">
        <f>Q295*H295</f>
        <v>0</v>
      </c>
      <c r="S295" s="189">
        <v>0</v>
      </c>
      <c r="T295" s="190">
        <f>S295*H295</f>
        <v>0</v>
      </c>
      <c r="AR295" s="18" t="s">
        <v>255</v>
      </c>
      <c r="AT295" s="18" t="s">
        <v>133</v>
      </c>
      <c r="AU295" s="18" t="s">
        <v>139</v>
      </c>
      <c r="AY295" s="18" t="s">
        <v>130</v>
      </c>
      <c r="BE295" s="191">
        <f>IF(N295="základní",J295,0)</f>
        <v>0</v>
      </c>
      <c r="BF295" s="191">
        <f>IF(N295="snížená",J295,0)</f>
        <v>0</v>
      </c>
      <c r="BG295" s="191">
        <f>IF(N295="zákl. přenesená",J295,0)</f>
        <v>0</v>
      </c>
      <c r="BH295" s="191">
        <f>IF(N295="sníž. přenesená",J295,0)</f>
        <v>0</v>
      </c>
      <c r="BI295" s="191">
        <f>IF(N295="nulová",J295,0)</f>
        <v>0</v>
      </c>
      <c r="BJ295" s="18" t="s">
        <v>139</v>
      </c>
      <c r="BK295" s="191">
        <f>ROUND(I295*H295,2)</f>
        <v>0</v>
      </c>
      <c r="BL295" s="18" t="s">
        <v>255</v>
      </c>
      <c r="BM295" s="18" t="s">
        <v>451</v>
      </c>
    </row>
    <row r="296" spans="2:65" s="1" customFormat="1" ht="132">
      <c r="B296" s="36"/>
      <c r="C296" s="58"/>
      <c r="D296" s="206" t="s">
        <v>148</v>
      </c>
      <c r="E296" s="58"/>
      <c r="F296" s="236" t="s">
        <v>447</v>
      </c>
      <c r="G296" s="58"/>
      <c r="H296" s="58"/>
      <c r="I296" s="150"/>
      <c r="J296" s="58"/>
      <c r="K296" s="58"/>
      <c r="L296" s="56"/>
      <c r="M296" s="73"/>
      <c r="N296" s="37"/>
      <c r="O296" s="37"/>
      <c r="P296" s="37"/>
      <c r="Q296" s="37"/>
      <c r="R296" s="37"/>
      <c r="S296" s="37"/>
      <c r="T296" s="74"/>
      <c r="AT296" s="18" t="s">
        <v>148</v>
      </c>
      <c r="AU296" s="18" t="s">
        <v>139</v>
      </c>
    </row>
    <row r="297" spans="2:65" s="1" customFormat="1" ht="28.8" customHeight="1">
      <c r="B297" s="36"/>
      <c r="C297" s="180" t="s">
        <v>452</v>
      </c>
      <c r="D297" s="180" t="s">
        <v>133</v>
      </c>
      <c r="E297" s="181" t="s">
        <v>453</v>
      </c>
      <c r="F297" s="182" t="s">
        <v>454</v>
      </c>
      <c r="G297" s="183" t="s">
        <v>180</v>
      </c>
      <c r="H297" s="184">
        <v>1</v>
      </c>
      <c r="I297" s="185"/>
      <c r="J297" s="186">
        <f>ROUND(I297*H297,2)</f>
        <v>0</v>
      </c>
      <c r="K297" s="182" t="s">
        <v>137</v>
      </c>
      <c r="L297" s="56"/>
      <c r="M297" s="187" t="s">
        <v>32</v>
      </c>
      <c r="N297" s="188" t="s">
        <v>48</v>
      </c>
      <c r="O297" s="37"/>
      <c r="P297" s="189">
        <f>O297*H297</f>
        <v>0</v>
      </c>
      <c r="Q297" s="189">
        <v>0</v>
      </c>
      <c r="R297" s="189">
        <f>Q297*H297</f>
        <v>0</v>
      </c>
      <c r="S297" s="189">
        <v>0</v>
      </c>
      <c r="T297" s="190">
        <f>S297*H297</f>
        <v>0</v>
      </c>
      <c r="AR297" s="18" t="s">
        <v>255</v>
      </c>
      <c r="AT297" s="18" t="s">
        <v>133</v>
      </c>
      <c r="AU297" s="18" t="s">
        <v>139</v>
      </c>
      <c r="AY297" s="18" t="s">
        <v>130</v>
      </c>
      <c r="BE297" s="191">
        <f>IF(N297="základní",J297,0)</f>
        <v>0</v>
      </c>
      <c r="BF297" s="191">
        <f>IF(N297="snížená",J297,0)</f>
        <v>0</v>
      </c>
      <c r="BG297" s="191">
        <f>IF(N297="zákl. přenesená",J297,0)</f>
        <v>0</v>
      </c>
      <c r="BH297" s="191">
        <f>IF(N297="sníž. přenesená",J297,0)</f>
        <v>0</v>
      </c>
      <c r="BI297" s="191">
        <f>IF(N297="nulová",J297,0)</f>
        <v>0</v>
      </c>
      <c r="BJ297" s="18" t="s">
        <v>139</v>
      </c>
      <c r="BK297" s="191">
        <f>ROUND(I297*H297,2)</f>
        <v>0</v>
      </c>
      <c r="BL297" s="18" t="s">
        <v>255</v>
      </c>
      <c r="BM297" s="18" t="s">
        <v>455</v>
      </c>
    </row>
    <row r="298" spans="2:65" s="1" customFormat="1" ht="132">
      <c r="B298" s="36"/>
      <c r="C298" s="58"/>
      <c r="D298" s="206" t="s">
        <v>148</v>
      </c>
      <c r="E298" s="58"/>
      <c r="F298" s="236" t="s">
        <v>447</v>
      </c>
      <c r="G298" s="58"/>
      <c r="H298" s="58"/>
      <c r="I298" s="150"/>
      <c r="J298" s="58"/>
      <c r="K298" s="58"/>
      <c r="L298" s="56"/>
      <c r="M298" s="73"/>
      <c r="N298" s="37"/>
      <c r="O298" s="37"/>
      <c r="P298" s="37"/>
      <c r="Q298" s="37"/>
      <c r="R298" s="37"/>
      <c r="S298" s="37"/>
      <c r="T298" s="74"/>
      <c r="AT298" s="18" t="s">
        <v>148</v>
      </c>
      <c r="AU298" s="18" t="s">
        <v>139</v>
      </c>
    </row>
    <row r="299" spans="2:65" s="1" customFormat="1" ht="28.8" customHeight="1">
      <c r="B299" s="36"/>
      <c r="C299" s="180" t="s">
        <v>456</v>
      </c>
      <c r="D299" s="180" t="s">
        <v>133</v>
      </c>
      <c r="E299" s="181" t="s">
        <v>457</v>
      </c>
      <c r="F299" s="182" t="s">
        <v>458</v>
      </c>
      <c r="G299" s="183" t="s">
        <v>180</v>
      </c>
      <c r="H299" s="184">
        <v>1</v>
      </c>
      <c r="I299" s="185"/>
      <c r="J299" s="186">
        <f>ROUND(I299*H299,2)</f>
        <v>0</v>
      </c>
      <c r="K299" s="182" t="s">
        <v>137</v>
      </c>
      <c r="L299" s="56"/>
      <c r="M299" s="187" t="s">
        <v>32</v>
      </c>
      <c r="N299" s="188" t="s">
        <v>48</v>
      </c>
      <c r="O299" s="37"/>
      <c r="P299" s="189">
        <f>O299*H299</f>
        <v>0</v>
      </c>
      <c r="Q299" s="189">
        <v>0</v>
      </c>
      <c r="R299" s="189">
        <f>Q299*H299</f>
        <v>0</v>
      </c>
      <c r="S299" s="189">
        <v>0</v>
      </c>
      <c r="T299" s="190">
        <f>S299*H299</f>
        <v>0</v>
      </c>
      <c r="AR299" s="18" t="s">
        <v>255</v>
      </c>
      <c r="AT299" s="18" t="s">
        <v>133</v>
      </c>
      <c r="AU299" s="18" t="s">
        <v>139</v>
      </c>
      <c r="AY299" s="18" t="s">
        <v>130</v>
      </c>
      <c r="BE299" s="191">
        <f>IF(N299="základní",J299,0)</f>
        <v>0</v>
      </c>
      <c r="BF299" s="191">
        <f>IF(N299="snížená",J299,0)</f>
        <v>0</v>
      </c>
      <c r="BG299" s="191">
        <f>IF(N299="zákl. přenesená",J299,0)</f>
        <v>0</v>
      </c>
      <c r="BH299" s="191">
        <f>IF(N299="sníž. přenesená",J299,0)</f>
        <v>0</v>
      </c>
      <c r="BI299" s="191">
        <f>IF(N299="nulová",J299,0)</f>
        <v>0</v>
      </c>
      <c r="BJ299" s="18" t="s">
        <v>139</v>
      </c>
      <c r="BK299" s="191">
        <f>ROUND(I299*H299,2)</f>
        <v>0</v>
      </c>
      <c r="BL299" s="18" t="s">
        <v>255</v>
      </c>
      <c r="BM299" s="18" t="s">
        <v>459</v>
      </c>
    </row>
    <row r="300" spans="2:65" s="1" customFormat="1" ht="132">
      <c r="B300" s="36"/>
      <c r="C300" s="58"/>
      <c r="D300" s="206" t="s">
        <v>148</v>
      </c>
      <c r="E300" s="58"/>
      <c r="F300" s="236" t="s">
        <v>447</v>
      </c>
      <c r="G300" s="58"/>
      <c r="H300" s="58"/>
      <c r="I300" s="150"/>
      <c r="J300" s="58"/>
      <c r="K300" s="58"/>
      <c r="L300" s="56"/>
      <c r="M300" s="73"/>
      <c r="N300" s="37"/>
      <c r="O300" s="37"/>
      <c r="P300" s="37"/>
      <c r="Q300" s="37"/>
      <c r="R300" s="37"/>
      <c r="S300" s="37"/>
      <c r="T300" s="74"/>
      <c r="AT300" s="18" t="s">
        <v>148</v>
      </c>
      <c r="AU300" s="18" t="s">
        <v>139</v>
      </c>
    </row>
    <row r="301" spans="2:65" s="1" customFormat="1" ht="28.8" customHeight="1">
      <c r="B301" s="36"/>
      <c r="C301" s="180" t="s">
        <v>460</v>
      </c>
      <c r="D301" s="180" t="s">
        <v>133</v>
      </c>
      <c r="E301" s="181" t="s">
        <v>461</v>
      </c>
      <c r="F301" s="182" t="s">
        <v>462</v>
      </c>
      <c r="G301" s="183" t="s">
        <v>180</v>
      </c>
      <c r="H301" s="184">
        <v>1</v>
      </c>
      <c r="I301" s="185"/>
      <c r="J301" s="186">
        <f>ROUND(I301*H301,2)</f>
        <v>0</v>
      </c>
      <c r="K301" s="182" t="s">
        <v>137</v>
      </c>
      <c r="L301" s="56"/>
      <c r="M301" s="187" t="s">
        <v>32</v>
      </c>
      <c r="N301" s="188" t="s">
        <v>48</v>
      </c>
      <c r="O301" s="37"/>
      <c r="P301" s="189">
        <f>O301*H301</f>
        <v>0</v>
      </c>
      <c r="Q301" s="189">
        <v>1.3999999999999999E-4</v>
      </c>
      <c r="R301" s="189">
        <f>Q301*H301</f>
        <v>1.3999999999999999E-4</v>
      </c>
      <c r="S301" s="189">
        <v>0</v>
      </c>
      <c r="T301" s="190">
        <f>S301*H301</f>
        <v>0</v>
      </c>
      <c r="AR301" s="18" t="s">
        <v>255</v>
      </c>
      <c r="AT301" s="18" t="s">
        <v>133</v>
      </c>
      <c r="AU301" s="18" t="s">
        <v>139</v>
      </c>
      <c r="AY301" s="18" t="s">
        <v>130</v>
      </c>
      <c r="BE301" s="191">
        <f>IF(N301="základní",J301,0)</f>
        <v>0</v>
      </c>
      <c r="BF301" s="191">
        <f>IF(N301="snížená",J301,0)</f>
        <v>0</v>
      </c>
      <c r="BG301" s="191">
        <f>IF(N301="zákl. přenesená",J301,0)</f>
        <v>0</v>
      </c>
      <c r="BH301" s="191">
        <f>IF(N301="sníž. přenesená",J301,0)</f>
        <v>0</v>
      </c>
      <c r="BI301" s="191">
        <f>IF(N301="nulová",J301,0)</f>
        <v>0</v>
      </c>
      <c r="BJ301" s="18" t="s">
        <v>139</v>
      </c>
      <c r="BK301" s="191">
        <f>ROUND(I301*H301,2)</f>
        <v>0</v>
      </c>
      <c r="BL301" s="18" t="s">
        <v>255</v>
      </c>
      <c r="BM301" s="18" t="s">
        <v>463</v>
      </c>
    </row>
    <row r="302" spans="2:65" s="1" customFormat="1" ht="132">
      <c r="B302" s="36"/>
      <c r="C302" s="58"/>
      <c r="D302" s="206" t="s">
        <v>148</v>
      </c>
      <c r="E302" s="58"/>
      <c r="F302" s="236" t="s">
        <v>447</v>
      </c>
      <c r="G302" s="58"/>
      <c r="H302" s="58"/>
      <c r="I302" s="150"/>
      <c r="J302" s="58"/>
      <c r="K302" s="58"/>
      <c r="L302" s="56"/>
      <c r="M302" s="73"/>
      <c r="N302" s="37"/>
      <c r="O302" s="37"/>
      <c r="P302" s="37"/>
      <c r="Q302" s="37"/>
      <c r="R302" s="37"/>
      <c r="S302" s="37"/>
      <c r="T302" s="74"/>
      <c r="AT302" s="18" t="s">
        <v>148</v>
      </c>
      <c r="AU302" s="18" t="s">
        <v>139</v>
      </c>
    </row>
    <row r="303" spans="2:65" s="1" customFormat="1" ht="28.8" customHeight="1">
      <c r="B303" s="36"/>
      <c r="C303" s="180" t="s">
        <v>464</v>
      </c>
      <c r="D303" s="180" t="s">
        <v>133</v>
      </c>
      <c r="E303" s="181" t="s">
        <v>465</v>
      </c>
      <c r="F303" s="182" t="s">
        <v>466</v>
      </c>
      <c r="G303" s="183" t="s">
        <v>180</v>
      </c>
      <c r="H303" s="184">
        <v>1</v>
      </c>
      <c r="I303" s="185"/>
      <c r="J303" s="186">
        <f>ROUND(I303*H303,2)</f>
        <v>0</v>
      </c>
      <c r="K303" s="182" t="s">
        <v>137</v>
      </c>
      <c r="L303" s="56"/>
      <c r="M303" s="187" t="s">
        <v>32</v>
      </c>
      <c r="N303" s="188" t="s">
        <v>48</v>
      </c>
      <c r="O303" s="37"/>
      <c r="P303" s="189">
        <f>O303*H303</f>
        <v>0</v>
      </c>
      <c r="Q303" s="189">
        <v>0</v>
      </c>
      <c r="R303" s="189">
        <f>Q303*H303</f>
        <v>0</v>
      </c>
      <c r="S303" s="189">
        <v>0</v>
      </c>
      <c r="T303" s="190">
        <f>S303*H303</f>
        <v>0</v>
      </c>
      <c r="AR303" s="18" t="s">
        <v>255</v>
      </c>
      <c r="AT303" s="18" t="s">
        <v>133</v>
      </c>
      <c r="AU303" s="18" t="s">
        <v>139</v>
      </c>
      <c r="AY303" s="18" t="s">
        <v>130</v>
      </c>
      <c r="BE303" s="191">
        <f>IF(N303="základní",J303,0)</f>
        <v>0</v>
      </c>
      <c r="BF303" s="191">
        <f>IF(N303="snížená",J303,0)</f>
        <v>0</v>
      </c>
      <c r="BG303" s="191">
        <f>IF(N303="zákl. přenesená",J303,0)</f>
        <v>0</v>
      </c>
      <c r="BH303" s="191">
        <f>IF(N303="sníž. přenesená",J303,0)</f>
        <v>0</v>
      </c>
      <c r="BI303" s="191">
        <f>IF(N303="nulová",J303,0)</f>
        <v>0</v>
      </c>
      <c r="BJ303" s="18" t="s">
        <v>139</v>
      </c>
      <c r="BK303" s="191">
        <f>ROUND(I303*H303,2)</f>
        <v>0</v>
      </c>
      <c r="BL303" s="18" t="s">
        <v>255</v>
      </c>
      <c r="BM303" s="18" t="s">
        <v>467</v>
      </c>
    </row>
    <row r="304" spans="2:65" s="1" customFormat="1" ht="132">
      <c r="B304" s="36"/>
      <c r="C304" s="58"/>
      <c r="D304" s="206" t="s">
        <v>148</v>
      </c>
      <c r="E304" s="58"/>
      <c r="F304" s="236" t="s">
        <v>447</v>
      </c>
      <c r="G304" s="58"/>
      <c r="H304" s="58"/>
      <c r="I304" s="150"/>
      <c r="J304" s="58"/>
      <c r="K304" s="58"/>
      <c r="L304" s="56"/>
      <c r="M304" s="73"/>
      <c r="N304" s="37"/>
      <c r="O304" s="37"/>
      <c r="P304" s="37"/>
      <c r="Q304" s="37"/>
      <c r="R304" s="37"/>
      <c r="S304" s="37"/>
      <c r="T304" s="74"/>
      <c r="AT304" s="18" t="s">
        <v>148</v>
      </c>
      <c r="AU304" s="18" t="s">
        <v>139</v>
      </c>
    </row>
    <row r="305" spans="2:65" s="1" customFormat="1" ht="28.8" customHeight="1">
      <c r="B305" s="36"/>
      <c r="C305" s="180" t="s">
        <v>468</v>
      </c>
      <c r="D305" s="180" t="s">
        <v>133</v>
      </c>
      <c r="E305" s="181" t="s">
        <v>469</v>
      </c>
      <c r="F305" s="182" t="s">
        <v>470</v>
      </c>
      <c r="G305" s="183" t="s">
        <v>180</v>
      </c>
      <c r="H305" s="184">
        <v>1</v>
      </c>
      <c r="I305" s="185"/>
      <c r="J305" s="186">
        <f>ROUND(I305*H305,2)</f>
        <v>0</v>
      </c>
      <c r="K305" s="182" t="s">
        <v>137</v>
      </c>
      <c r="L305" s="56"/>
      <c r="M305" s="187" t="s">
        <v>32</v>
      </c>
      <c r="N305" s="188" t="s">
        <v>48</v>
      </c>
      <c r="O305" s="37"/>
      <c r="P305" s="189">
        <f>O305*H305</f>
        <v>0</v>
      </c>
      <c r="Q305" s="189">
        <v>0</v>
      </c>
      <c r="R305" s="189">
        <f>Q305*H305</f>
        <v>0</v>
      </c>
      <c r="S305" s="189">
        <v>0</v>
      </c>
      <c r="T305" s="190">
        <f>S305*H305</f>
        <v>0</v>
      </c>
      <c r="AR305" s="18" t="s">
        <v>255</v>
      </c>
      <c r="AT305" s="18" t="s">
        <v>133</v>
      </c>
      <c r="AU305" s="18" t="s">
        <v>139</v>
      </c>
      <c r="AY305" s="18" t="s">
        <v>130</v>
      </c>
      <c r="BE305" s="191">
        <f>IF(N305="základní",J305,0)</f>
        <v>0</v>
      </c>
      <c r="BF305" s="191">
        <f>IF(N305="snížená",J305,0)</f>
        <v>0</v>
      </c>
      <c r="BG305" s="191">
        <f>IF(N305="zákl. přenesená",J305,0)</f>
        <v>0</v>
      </c>
      <c r="BH305" s="191">
        <f>IF(N305="sníž. přenesená",J305,0)</f>
        <v>0</v>
      </c>
      <c r="BI305" s="191">
        <f>IF(N305="nulová",J305,0)</f>
        <v>0</v>
      </c>
      <c r="BJ305" s="18" t="s">
        <v>139</v>
      </c>
      <c r="BK305" s="191">
        <f>ROUND(I305*H305,2)</f>
        <v>0</v>
      </c>
      <c r="BL305" s="18" t="s">
        <v>255</v>
      </c>
      <c r="BM305" s="18" t="s">
        <v>471</v>
      </c>
    </row>
    <row r="306" spans="2:65" s="1" customFormat="1" ht="132">
      <c r="B306" s="36"/>
      <c r="C306" s="58"/>
      <c r="D306" s="206" t="s">
        <v>148</v>
      </c>
      <c r="E306" s="58"/>
      <c r="F306" s="236" t="s">
        <v>447</v>
      </c>
      <c r="G306" s="58"/>
      <c r="H306" s="58"/>
      <c r="I306" s="150"/>
      <c r="J306" s="58"/>
      <c r="K306" s="58"/>
      <c r="L306" s="56"/>
      <c r="M306" s="73"/>
      <c r="N306" s="37"/>
      <c r="O306" s="37"/>
      <c r="P306" s="37"/>
      <c r="Q306" s="37"/>
      <c r="R306" s="37"/>
      <c r="S306" s="37"/>
      <c r="T306" s="74"/>
      <c r="AT306" s="18" t="s">
        <v>148</v>
      </c>
      <c r="AU306" s="18" t="s">
        <v>139</v>
      </c>
    </row>
    <row r="307" spans="2:65" s="1" customFormat="1" ht="28.8" customHeight="1">
      <c r="B307" s="36"/>
      <c r="C307" s="180" t="s">
        <v>472</v>
      </c>
      <c r="D307" s="180" t="s">
        <v>133</v>
      </c>
      <c r="E307" s="181" t="s">
        <v>473</v>
      </c>
      <c r="F307" s="182" t="s">
        <v>474</v>
      </c>
      <c r="G307" s="183" t="s">
        <v>180</v>
      </c>
      <c r="H307" s="184">
        <v>1</v>
      </c>
      <c r="I307" s="185"/>
      <c r="J307" s="186">
        <f>ROUND(I307*H307,2)</f>
        <v>0</v>
      </c>
      <c r="K307" s="182" t="s">
        <v>137</v>
      </c>
      <c r="L307" s="56"/>
      <c r="M307" s="187" t="s">
        <v>32</v>
      </c>
      <c r="N307" s="188" t="s">
        <v>48</v>
      </c>
      <c r="O307" s="37"/>
      <c r="P307" s="189">
        <f>O307*H307</f>
        <v>0</v>
      </c>
      <c r="Q307" s="189">
        <v>9.0000000000000006E-5</v>
      </c>
      <c r="R307" s="189">
        <f>Q307*H307</f>
        <v>9.0000000000000006E-5</v>
      </c>
      <c r="S307" s="189">
        <v>0</v>
      </c>
      <c r="T307" s="190">
        <f>S307*H307</f>
        <v>0</v>
      </c>
      <c r="AR307" s="18" t="s">
        <v>255</v>
      </c>
      <c r="AT307" s="18" t="s">
        <v>133</v>
      </c>
      <c r="AU307" s="18" t="s">
        <v>139</v>
      </c>
      <c r="AY307" s="18" t="s">
        <v>130</v>
      </c>
      <c r="BE307" s="191">
        <f>IF(N307="základní",J307,0)</f>
        <v>0</v>
      </c>
      <c r="BF307" s="191">
        <f>IF(N307="snížená",J307,0)</f>
        <v>0</v>
      </c>
      <c r="BG307" s="191">
        <f>IF(N307="zákl. přenesená",J307,0)</f>
        <v>0</v>
      </c>
      <c r="BH307" s="191">
        <f>IF(N307="sníž. přenesená",J307,0)</f>
        <v>0</v>
      </c>
      <c r="BI307" s="191">
        <f>IF(N307="nulová",J307,0)</f>
        <v>0</v>
      </c>
      <c r="BJ307" s="18" t="s">
        <v>139</v>
      </c>
      <c r="BK307" s="191">
        <f>ROUND(I307*H307,2)</f>
        <v>0</v>
      </c>
      <c r="BL307" s="18" t="s">
        <v>255</v>
      </c>
      <c r="BM307" s="18" t="s">
        <v>475</v>
      </c>
    </row>
    <row r="308" spans="2:65" s="1" customFormat="1" ht="132">
      <c r="B308" s="36"/>
      <c r="C308" s="58"/>
      <c r="D308" s="206" t="s">
        <v>148</v>
      </c>
      <c r="E308" s="58"/>
      <c r="F308" s="236" t="s">
        <v>447</v>
      </c>
      <c r="G308" s="58"/>
      <c r="H308" s="58"/>
      <c r="I308" s="150"/>
      <c r="J308" s="58"/>
      <c r="K308" s="58"/>
      <c r="L308" s="56"/>
      <c r="M308" s="73"/>
      <c r="N308" s="37"/>
      <c r="O308" s="37"/>
      <c r="P308" s="37"/>
      <c r="Q308" s="37"/>
      <c r="R308" s="37"/>
      <c r="S308" s="37"/>
      <c r="T308" s="74"/>
      <c r="AT308" s="18" t="s">
        <v>148</v>
      </c>
      <c r="AU308" s="18" t="s">
        <v>139</v>
      </c>
    </row>
    <row r="309" spans="2:65" s="1" customFormat="1" ht="28.8" customHeight="1">
      <c r="B309" s="36"/>
      <c r="C309" s="180" t="s">
        <v>476</v>
      </c>
      <c r="D309" s="180" t="s">
        <v>133</v>
      </c>
      <c r="E309" s="181" t="s">
        <v>477</v>
      </c>
      <c r="F309" s="182" t="s">
        <v>478</v>
      </c>
      <c r="G309" s="183" t="s">
        <v>180</v>
      </c>
      <c r="H309" s="184">
        <v>1</v>
      </c>
      <c r="I309" s="185"/>
      <c r="J309" s="186">
        <f>ROUND(I309*H309,2)</f>
        <v>0</v>
      </c>
      <c r="K309" s="182" t="s">
        <v>137</v>
      </c>
      <c r="L309" s="56"/>
      <c r="M309" s="187" t="s">
        <v>32</v>
      </c>
      <c r="N309" s="188" t="s">
        <v>48</v>
      </c>
      <c r="O309" s="37"/>
      <c r="P309" s="189">
        <f>O309*H309</f>
        <v>0</v>
      </c>
      <c r="Q309" s="189">
        <v>0</v>
      </c>
      <c r="R309" s="189">
        <f>Q309*H309</f>
        <v>0</v>
      </c>
      <c r="S309" s="189">
        <v>0.17399999999999999</v>
      </c>
      <c r="T309" s="190">
        <f>S309*H309</f>
        <v>0.17399999999999999</v>
      </c>
      <c r="AR309" s="18" t="s">
        <v>255</v>
      </c>
      <c r="AT309" s="18" t="s">
        <v>133</v>
      </c>
      <c r="AU309" s="18" t="s">
        <v>139</v>
      </c>
      <c r="AY309" s="18" t="s">
        <v>130</v>
      </c>
      <c r="BE309" s="191">
        <f>IF(N309="základní",J309,0)</f>
        <v>0</v>
      </c>
      <c r="BF309" s="191">
        <f>IF(N309="snížená",J309,0)</f>
        <v>0</v>
      </c>
      <c r="BG309" s="191">
        <f>IF(N309="zákl. přenesená",J309,0)</f>
        <v>0</v>
      </c>
      <c r="BH309" s="191">
        <f>IF(N309="sníž. přenesená",J309,0)</f>
        <v>0</v>
      </c>
      <c r="BI309" s="191">
        <f>IF(N309="nulová",J309,0)</f>
        <v>0</v>
      </c>
      <c r="BJ309" s="18" t="s">
        <v>139</v>
      </c>
      <c r="BK309" s="191">
        <f>ROUND(I309*H309,2)</f>
        <v>0</v>
      </c>
      <c r="BL309" s="18" t="s">
        <v>255</v>
      </c>
      <c r="BM309" s="18" t="s">
        <v>479</v>
      </c>
    </row>
    <row r="310" spans="2:65" s="1" customFormat="1" ht="36">
      <c r="B310" s="36"/>
      <c r="C310" s="58"/>
      <c r="D310" s="206" t="s">
        <v>148</v>
      </c>
      <c r="E310" s="58"/>
      <c r="F310" s="236" t="s">
        <v>480</v>
      </c>
      <c r="G310" s="58"/>
      <c r="H310" s="58"/>
      <c r="I310" s="150"/>
      <c r="J310" s="58"/>
      <c r="K310" s="58"/>
      <c r="L310" s="56"/>
      <c r="M310" s="73"/>
      <c r="N310" s="37"/>
      <c r="O310" s="37"/>
      <c r="P310" s="37"/>
      <c r="Q310" s="37"/>
      <c r="R310" s="37"/>
      <c r="S310" s="37"/>
      <c r="T310" s="74"/>
      <c r="AT310" s="18" t="s">
        <v>148</v>
      </c>
      <c r="AU310" s="18" t="s">
        <v>139</v>
      </c>
    </row>
    <row r="311" spans="2:65" s="1" customFormat="1" ht="40.200000000000003" customHeight="1">
      <c r="B311" s="36"/>
      <c r="C311" s="180" t="s">
        <v>481</v>
      </c>
      <c r="D311" s="180" t="s">
        <v>133</v>
      </c>
      <c r="E311" s="181" t="s">
        <v>482</v>
      </c>
      <c r="F311" s="182" t="s">
        <v>483</v>
      </c>
      <c r="G311" s="183" t="s">
        <v>180</v>
      </c>
      <c r="H311" s="184">
        <v>4</v>
      </c>
      <c r="I311" s="185"/>
      <c r="J311" s="186">
        <f>ROUND(I311*H311,2)</f>
        <v>0</v>
      </c>
      <c r="K311" s="182" t="s">
        <v>137</v>
      </c>
      <c r="L311" s="56"/>
      <c r="M311" s="187" t="s">
        <v>32</v>
      </c>
      <c r="N311" s="188" t="s">
        <v>48</v>
      </c>
      <c r="O311" s="37"/>
      <c r="P311" s="189">
        <f>O311*H311</f>
        <v>0</v>
      </c>
      <c r="Q311" s="189">
        <v>0</v>
      </c>
      <c r="R311" s="189">
        <f>Q311*H311</f>
        <v>0</v>
      </c>
      <c r="S311" s="189">
        <v>1.2500000000000001E-2</v>
      </c>
      <c r="T311" s="190">
        <f>S311*H311</f>
        <v>0.05</v>
      </c>
      <c r="AR311" s="18" t="s">
        <v>255</v>
      </c>
      <c r="AT311" s="18" t="s">
        <v>133</v>
      </c>
      <c r="AU311" s="18" t="s">
        <v>139</v>
      </c>
      <c r="AY311" s="18" t="s">
        <v>130</v>
      </c>
      <c r="BE311" s="191">
        <f>IF(N311="základní",J311,0)</f>
        <v>0</v>
      </c>
      <c r="BF311" s="191">
        <f>IF(N311="snížená",J311,0)</f>
        <v>0</v>
      </c>
      <c r="BG311" s="191">
        <f>IF(N311="zákl. přenesená",J311,0)</f>
        <v>0</v>
      </c>
      <c r="BH311" s="191">
        <f>IF(N311="sníž. přenesená",J311,0)</f>
        <v>0</v>
      </c>
      <c r="BI311" s="191">
        <f>IF(N311="nulová",J311,0)</f>
        <v>0</v>
      </c>
      <c r="BJ311" s="18" t="s">
        <v>139</v>
      </c>
      <c r="BK311" s="191">
        <f>ROUND(I311*H311,2)</f>
        <v>0</v>
      </c>
      <c r="BL311" s="18" t="s">
        <v>255</v>
      </c>
      <c r="BM311" s="18" t="s">
        <v>484</v>
      </c>
    </row>
    <row r="312" spans="2:65" s="1" customFormat="1" ht="36">
      <c r="B312" s="36"/>
      <c r="C312" s="58"/>
      <c r="D312" s="206" t="s">
        <v>148</v>
      </c>
      <c r="E312" s="58"/>
      <c r="F312" s="236" t="s">
        <v>485</v>
      </c>
      <c r="G312" s="58"/>
      <c r="H312" s="58"/>
      <c r="I312" s="150"/>
      <c r="J312" s="58"/>
      <c r="K312" s="58"/>
      <c r="L312" s="56"/>
      <c r="M312" s="73"/>
      <c r="N312" s="37"/>
      <c r="O312" s="37"/>
      <c r="P312" s="37"/>
      <c r="Q312" s="37"/>
      <c r="R312" s="37"/>
      <c r="S312" s="37"/>
      <c r="T312" s="74"/>
      <c r="AT312" s="18" t="s">
        <v>148</v>
      </c>
      <c r="AU312" s="18" t="s">
        <v>139</v>
      </c>
    </row>
    <row r="313" spans="2:65" s="1" customFormat="1" ht="40.200000000000003" customHeight="1">
      <c r="B313" s="36"/>
      <c r="C313" s="180" t="s">
        <v>486</v>
      </c>
      <c r="D313" s="180" t="s">
        <v>133</v>
      </c>
      <c r="E313" s="181" t="s">
        <v>487</v>
      </c>
      <c r="F313" s="182" t="s">
        <v>488</v>
      </c>
      <c r="G313" s="183" t="s">
        <v>180</v>
      </c>
      <c r="H313" s="184">
        <v>5</v>
      </c>
      <c r="I313" s="185"/>
      <c r="J313" s="186">
        <f>ROUND(I313*H313,2)</f>
        <v>0</v>
      </c>
      <c r="K313" s="182" t="s">
        <v>137</v>
      </c>
      <c r="L313" s="56"/>
      <c r="M313" s="187" t="s">
        <v>32</v>
      </c>
      <c r="N313" s="188" t="s">
        <v>48</v>
      </c>
      <c r="O313" s="37"/>
      <c r="P313" s="189">
        <f>O313*H313</f>
        <v>0</v>
      </c>
      <c r="Q313" s="189">
        <v>0</v>
      </c>
      <c r="R313" s="189">
        <f>Q313*H313</f>
        <v>0</v>
      </c>
      <c r="S313" s="189">
        <v>2.4E-2</v>
      </c>
      <c r="T313" s="190">
        <f>S313*H313</f>
        <v>0.12</v>
      </c>
      <c r="AR313" s="18" t="s">
        <v>255</v>
      </c>
      <c r="AT313" s="18" t="s">
        <v>133</v>
      </c>
      <c r="AU313" s="18" t="s">
        <v>139</v>
      </c>
      <c r="AY313" s="18" t="s">
        <v>130</v>
      </c>
      <c r="BE313" s="191">
        <f>IF(N313="základní",J313,0)</f>
        <v>0</v>
      </c>
      <c r="BF313" s="191">
        <f>IF(N313="snížená",J313,0)</f>
        <v>0</v>
      </c>
      <c r="BG313" s="191">
        <f>IF(N313="zákl. přenesená",J313,0)</f>
        <v>0</v>
      </c>
      <c r="BH313" s="191">
        <f>IF(N313="sníž. přenesená",J313,0)</f>
        <v>0</v>
      </c>
      <c r="BI313" s="191">
        <f>IF(N313="nulová",J313,0)</f>
        <v>0</v>
      </c>
      <c r="BJ313" s="18" t="s">
        <v>139</v>
      </c>
      <c r="BK313" s="191">
        <f>ROUND(I313*H313,2)</f>
        <v>0</v>
      </c>
      <c r="BL313" s="18" t="s">
        <v>255</v>
      </c>
      <c r="BM313" s="18" t="s">
        <v>489</v>
      </c>
    </row>
    <row r="314" spans="2:65" s="1" customFormat="1" ht="36">
      <c r="B314" s="36"/>
      <c r="C314" s="58"/>
      <c r="D314" s="206" t="s">
        <v>148</v>
      </c>
      <c r="E314" s="58"/>
      <c r="F314" s="236" t="s">
        <v>485</v>
      </c>
      <c r="G314" s="58"/>
      <c r="H314" s="58"/>
      <c r="I314" s="150"/>
      <c r="J314" s="58"/>
      <c r="K314" s="58"/>
      <c r="L314" s="56"/>
      <c r="M314" s="73"/>
      <c r="N314" s="37"/>
      <c r="O314" s="37"/>
      <c r="P314" s="37"/>
      <c r="Q314" s="37"/>
      <c r="R314" s="37"/>
      <c r="S314" s="37"/>
      <c r="T314" s="74"/>
      <c r="AT314" s="18" t="s">
        <v>148</v>
      </c>
      <c r="AU314" s="18" t="s">
        <v>139</v>
      </c>
    </row>
    <row r="315" spans="2:65" s="1" customFormat="1" ht="40.200000000000003" customHeight="1">
      <c r="B315" s="36"/>
      <c r="C315" s="180" t="s">
        <v>490</v>
      </c>
      <c r="D315" s="180" t="s">
        <v>133</v>
      </c>
      <c r="E315" s="181" t="s">
        <v>491</v>
      </c>
      <c r="F315" s="182" t="s">
        <v>492</v>
      </c>
      <c r="G315" s="183" t="s">
        <v>180</v>
      </c>
      <c r="H315" s="184">
        <v>2</v>
      </c>
      <c r="I315" s="185"/>
      <c r="J315" s="186">
        <f>ROUND(I315*H315,2)</f>
        <v>0</v>
      </c>
      <c r="K315" s="182" t="s">
        <v>137</v>
      </c>
      <c r="L315" s="56"/>
      <c r="M315" s="187" t="s">
        <v>32</v>
      </c>
      <c r="N315" s="188" t="s">
        <v>48</v>
      </c>
      <c r="O315" s="37"/>
      <c r="P315" s="189">
        <f>O315*H315</f>
        <v>0</v>
      </c>
      <c r="Q315" s="189">
        <v>0</v>
      </c>
      <c r="R315" s="189">
        <f>Q315*H315</f>
        <v>0</v>
      </c>
      <c r="S315" s="189">
        <v>2.8000000000000001E-2</v>
      </c>
      <c r="T315" s="190">
        <f>S315*H315</f>
        <v>5.6000000000000001E-2</v>
      </c>
      <c r="AR315" s="18" t="s">
        <v>255</v>
      </c>
      <c r="AT315" s="18" t="s">
        <v>133</v>
      </c>
      <c r="AU315" s="18" t="s">
        <v>139</v>
      </c>
      <c r="AY315" s="18" t="s">
        <v>130</v>
      </c>
      <c r="BE315" s="191">
        <f>IF(N315="základní",J315,0)</f>
        <v>0</v>
      </c>
      <c r="BF315" s="191">
        <f>IF(N315="snížená",J315,0)</f>
        <v>0</v>
      </c>
      <c r="BG315" s="191">
        <f>IF(N315="zákl. přenesená",J315,0)</f>
        <v>0</v>
      </c>
      <c r="BH315" s="191">
        <f>IF(N315="sníž. přenesená",J315,0)</f>
        <v>0</v>
      </c>
      <c r="BI315" s="191">
        <f>IF(N315="nulová",J315,0)</f>
        <v>0</v>
      </c>
      <c r="BJ315" s="18" t="s">
        <v>139</v>
      </c>
      <c r="BK315" s="191">
        <f>ROUND(I315*H315,2)</f>
        <v>0</v>
      </c>
      <c r="BL315" s="18" t="s">
        <v>255</v>
      </c>
      <c r="BM315" s="18" t="s">
        <v>493</v>
      </c>
    </row>
    <row r="316" spans="2:65" s="1" customFormat="1" ht="36">
      <c r="B316" s="36"/>
      <c r="C316" s="58"/>
      <c r="D316" s="206" t="s">
        <v>148</v>
      </c>
      <c r="E316" s="58"/>
      <c r="F316" s="236" t="s">
        <v>485</v>
      </c>
      <c r="G316" s="58"/>
      <c r="H316" s="58"/>
      <c r="I316" s="150"/>
      <c r="J316" s="58"/>
      <c r="K316" s="58"/>
      <c r="L316" s="56"/>
      <c r="M316" s="73"/>
      <c r="N316" s="37"/>
      <c r="O316" s="37"/>
      <c r="P316" s="37"/>
      <c r="Q316" s="37"/>
      <c r="R316" s="37"/>
      <c r="S316" s="37"/>
      <c r="T316" s="74"/>
      <c r="AT316" s="18" t="s">
        <v>148</v>
      </c>
      <c r="AU316" s="18" t="s">
        <v>139</v>
      </c>
    </row>
    <row r="317" spans="2:65" s="1" customFormat="1" ht="20.399999999999999" customHeight="1">
      <c r="B317" s="36"/>
      <c r="C317" s="180" t="s">
        <v>494</v>
      </c>
      <c r="D317" s="180" t="s">
        <v>133</v>
      </c>
      <c r="E317" s="181" t="s">
        <v>495</v>
      </c>
      <c r="F317" s="182" t="s">
        <v>496</v>
      </c>
      <c r="G317" s="183" t="s">
        <v>136</v>
      </c>
      <c r="H317" s="184">
        <v>0.36399999999999999</v>
      </c>
      <c r="I317" s="185"/>
      <c r="J317" s="186">
        <f>ROUND(I317*H317,2)</f>
        <v>0</v>
      </c>
      <c r="K317" s="182" t="s">
        <v>137</v>
      </c>
      <c r="L317" s="56"/>
      <c r="M317" s="187" t="s">
        <v>32</v>
      </c>
      <c r="N317" s="188" t="s">
        <v>48</v>
      </c>
      <c r="O317" s="37"/>
      <c r="P317" s="189">
        <f>O317*H317</f>
        <v>0</v>
      </c>
      <c r="Q317" s="189">
        <v>0</v>
      </c>
      <c r="R317" s="189">
        <f>Q317*H317</f>
        <v>0</v>
      </c>
      <c r="S317" s="189">
        <v>6.9999999999999999E-4</v>
      </c>
      <c r="T317" s="190">
        <f>S317*H317</f>
        <v>2.5480000000000001E-4</v>
      </c>
      <c r="AR317" s="18" t="s">
        <v>255</v>
      </c>
      <c r="AT317" s="18" t="s">
        <v>133</v>
      </c>
      <c r="AU317" s="18" t="s">
        <v>139</v>
      </c>
      <c r="AY317" s="18" t="s">
        <v>130</v>
      </c>
      <c r="BE317" s="191">
        <f>IF(N317="základní",J317,0)</f>
        <v>0</v>
      </c>
      <c r="BF317" s="191">
        <f>IF(N317="snížená",J317,0)</f>
        <v>0</v>
      </c>
      <c r="BG317" s="191">
        <f>IF(N317="zákl. přenesená",J317,0)</f>
        <v>0</v>
      </c>
      <c r="BH317" s="191">
        <f>IF(N317="sníž. přenesená",J317,0)</f>
        <v>0</v>
      </c>
      <c r="BI317" s="191">
        <f>IF(N317="nulová",J317,0)</f>
        <v>0</v>
      </c>
      <c r="BJ317" s="18" t="s">
        <v>139</v>
      </c>
      <c r="BK317" s="191">
        <f>ROUND(I317*H317,2)</f>
        <v>0</v>
      </c>
      <c r="BL317" s="18" t="s">
        <v>255</v>
      </c>
      <c r="BM317" s="18" t="s">
        <v>497</v>
      </c>
    </row>
    <row r="318" spans="2:65" s="1" customFormat="1" ht="60">
      <c r="B318" s="36"/>
      <c r="C318" s="58"/>
      <c r="D318" s="194" t="s">
        <v>148</v>
      </c>
      <c r="E318" s="58"/>
      <c r="F318" s="216" t="s">
        <v>498</v>
      </c>
      <c r="G318" s="58"/>
      <c r="H318" s="58"/>
      <c r="I318" s="150"/>
      <c r="J318" s="58"/>
      <c r="K318" s="58"/>
      <c r="L318" s="56"/>
      <c r="M318" s="73"/>
      <c r="N318" s="37"/>
      <c r="O318" s="37"/>
      <c r="P318" s="37"/>
      <c r="Q318" s="37"/>
      <c r="R318" s="37"/>
      <c r="S318" s="37"/>
      <c r="T318" s="74"/>
      <c r="AT318" s="18" t="s">
        <v>148</v>
      </c>
      <c r="AU318" s="18" t="s">
        <v>139</v>
      </c>
    </row>
    <row r="319" spans="2:65" s="12" customFormat="1" ht="12">
      <c r="B319" s="204"/>
      <c r="C319" s="205"/>
      <c r="D319" s="206" t="s">
        <v>141</v>
      </c>
      <c r="E319" s="207" t="s">
        <v>32</v>
      </c>
      <c r="F319" s="208" t="s">
        <v>499</v>
      </c>
      <c r="G319" s="205"/>
      <c r="H319" s="209">
        <v>0.36399999999999999</v>
      </c>
      <c r="I319" s="210"/>
      <c r="J319" s="205"/>
      <c r="K319" s="205"/>
      <c r="L319" s="211"/>
      <c r="M319" s="212"/>
      <c r="N319" s="213"/>
      <c r="O319" s="213"/>
      <c r="P319" s="213"/>
      <c r="Q319" s="213"/>
      <c r="R319" s="213"/>
      <c r="S319" s="213"/>
      <c r="T319" s="214"/>
      <c r="AT319" s="215" t="s">
        <v>141</v>
      </c>
      <c r="AU319" s="215" t="s">
        <v>139</v>
      </c>
      <c r="AV319" s="12" t="s">
        <v>139</v>
      </c>
      <c r="AW319" s="12" t="s">
        <v>40</v>
      </c>
      <c r="AX319" s="12" t="s">
        <v>16</v>
      </c>
      <c r="AY319" s="215" t="s">
        <v>130</v>
      </c>
    </row>
    <row r="320" spans="2:65" s="1" customFormat="1" ht="20.399999999999999" customHeight="1">
      <c r="B320" s="36"/>
      <c r="C320" s="180" t="s">
        <v>500</v>
      </c>
      <c r="D320" s="180" t="s">
        <v>133</v>
      </c>
      <c r="E320" s="181" t="s">
        <v>501</v>
      </c>
      <c r="F320" s="182" t="s">
        <v>502</v>
      </c>
      <c r="G320" s="183" t="s">
        <v>136</v>
      </c>
      <c r="H320" s="184">
        <v>13.087999999999999</v>
      </c>
      <c r="I320" s="185"/>
      <c r="J320" s="186">
        <f>ROUND(I320*H320,2)</f>
        <v>0</v>
      </c>
      <c r="K320" s="182" t="s">
        <v>137</v>
      </c>
      <c r="L320" s="56"/>
      <c r="M320" s="187" t="s">
        <v>32</v>
      </c>
      <c r="N320" s="188" t="s">
        <v>48</v>
      </c>
      <c r="O320" s="37"/>
      <c r="P320" s="189">
        <f>O320*H320</f>
        <v>0</v>
      </c>
      <c r="Q320" s="189">
        <v>0</v>
      </c>
      <c r="R320" s="189">
        <f>Q320*H320</f>
        <v>0</v>
      </c>
      <c r="S320" s="189">
        <v>6.9999999999999999E-4</v>
      </c>
      <c r="T320" s="190">
        <f>S320*H320</f>
        <v>9.1615999999999989E-3</v>
      </c>
      <c r="AR320" s="18" t="s">
        <v>255</v>
      </c>
      <c r="AT320" s="18" t="s">
        <v>133</v>
      </c>
      <c r="AU320" s="18" t="s">
        <v>139</v>
      </c>
      <c r="AY320" s="18" t="s">
        <v>130</v>
      </c>
      <c r="BE320" s="191">
        <f>IF(N320="základní",J320,0)</f>
        <v>0</v>
      </c>
      <c r="BF320" s="191">
        <f>IF(N320="snížená",J320,0)</f>
        <v>0</v>
      </c>
      <c r="BG320" s="191">
        <f>IF(N320="zákl. přenesená",J320,0)</f>
        <v>0</v>
      </c>
      <c r="BH320" s="191">
        <f>IF(N320="sníž. přenesená",J320,0)</f>
        <v>0</v>
      </c>
      <c r="BI320" s="191">
        <f>IF(N320="nulová",J320,0)</f>
        <v>0</v>
      </c>
      <c r="BJ320" s="18" t="s">
        <v>139</v>
      </c>
      <c r="BK320" s="191">
        <f>ROUND(I320*H320,2)</f>
        <v>0</v>
      </c>
      <c r="BL320" s="18" t="s">
        <v>255</v>
      </c>
      <c r="BM320" s="18" t="s">
        <v>503</v>
      </c>
    </row>
    <row r="321" spans="2:65" s="1" customFormat="1" ht="24">
      <c r="B321" s="36"/>
      <c r="C321" s="58"/>
      <c r="D321" s="194" t="s">
        <v>148</v>
      </c>
      <c r="E321" s="58"/>
      <c r="F321" s="216" t="s">
        <v>504</v>
      </c>
      <c r="G321" s="58"/>
      <c r="H321" s="58"/>
      <c r="I321" s="150"/>
      <c r="J321" s="58"/>
      <c r="K321" s="58"/>
      <c r="L321" s="56"/>
      <c r="M321" s="73"/>
      <c r="N321" s="37"/>
      <c r="O321" s="37"/>
      <c r="P321" s="37"/>
      <c r="Q321" s="37"/>
      <c r="R321" s="37"/>
      <c r="S321" s="37"/>
      <c r="T321" s="74"/>
      <c r="AT321" s="18" t="s">
        <v>148</v>
      </c>
      <c r="AU321" s="18" t="s">
        <v>139</v>
      </c>
    </row>
    <row r="322" spans="2:65" s="12" customFormat="1" ht="12">
      <c r="B322" s="204"/>
      <c r="C322" s="205"/>
      <c r="D322" s="206" t="s">
        <v>141</v>
      </c>
      <c r="E322" s="207" t="s">
        <v>32</v>
      </c>
      <c r="F322" s="208" t="s">
        <v>505</v>
      </c>
      <c r="G322" s="205"/>
      <c r="H322" s="209">
        <v>13.087999999999999</v>
      </c>
      <c r="I322" s="210"/>
      <c r="J322" s="205"/>
      <c r="K322" s="205"/>
      <c r="L322" s="211"/>
      <c r="M322" s="212"/>
      <c r="N322" s="213"/>
      <c r="O322" s="213"/>
      <c r="P322" s="213"/>
      <c r="Q322" s="213"/>
      <c r="R322" s="213"/>
      <c r="S322" s="213"/>
      <c r="T322" s="214"/>
      <c r="AT322" s="215" t="s">
        <v>141</v>
      </c>
      <c r="AU322" s="215" t="s">
        <v>139</v>
      </c>
      <c r="AV322" s="12" t="s">
        <v>139</v>
      </c>
      <c r="AW322" s="12" t="s">
        <v>40</v>
      </c>
      <c r="AX322" s="12" t="s">
        <v>16</v>
      </c>
      <c r="AY322" s="215" t="s">
        <v>130</v>
      </c>
    </row>
    <row r="323" spans="2:65" s="1" customFormat="1" ht="40.200000000000003" customHeight="1">
      <c r="B323" s="36"/>
      <c r="C323" s="180" t="s">
        <v>506</v>
      </c>
      <c r="D323" s="180" t="s">
        <v>133</v>
      </c>
      <c r="E323" s="181" t="s">
        <v>507</v>
      </c>
      <c r="F323" s="182" t="s">
        <v>508</v>
      </c>
      <c r="G323" s="183" t="s">
        <v>363</v>
      </c>
      <c r="H323" s="247"/>
      <c r="I323" s="185"/>
      <c r="J323" s="186">
        <f>ROUND(I323*H323,2)</f>
        <v>0</v>
      </c>
      <c r="K323" s="182" t="s">
        <v>137</v>
      </c>
      <c r="L323" s="56"/>
      <c r="M323" s="187" t="s">
        <v>32</v>
      </c>
      <c r="N323" s="188" t="s">
        <v>48</v>
      </c>
      <c r="O323" s="37"/>
      <c r="P323" s="189">
        <f>O323*H323</f>
        <v>0</v>
      </c>
      <c r="Q323" s="189">
        <v>0</v>
      </c>
      <c r="R323" s="189">
        <f>Q323*H323</f>
        <v>0</v>
      </c>
      <c r="S323" s="189">
        <v>0</v>
      </c>
      <c r="T323" s="190">
        <f>S323*H323</f>
        <v>0</v>
      </c>
      <c r="AR323" s="18" t="s">
        <v>255</v>
      </c>
      <c r="AT323" s="18" t="s">
        <v>133</v>
      </c>
      <c r="AU323" s="18" t="s">
        <v>139</v>
      </c>
      <c r="AY323" s="18" t="s">
        <v>130</v>
      </c>
      <c r="BE323" s="191">
        <f>IF(N323="základní",J323,0)</f>
        <v>0</v>
      </c>
      <c r="BF323" s="191">
        <f>IF(N323="snížená",J323,0)</f>
        <v>0</v>
      </c>
      <c r="BG323" s="191">
        <f>IF(N323="zákl. přenesená",J323,0)</f>
        <v>0</v>
      </c>
      <c r="BH323" s="191">
        <f>IF(N323="sníž. přenesená",J323,0)</f>
        <v>0</v>
      </c>
      <c r="BI323" s="191">
        <f>IF(N323="nulová",J323,0)</f>
        <v>0</v>
      </c>
      <c r="BJ323" s="18" t="s">
        <v>139</v>
      </c>
      <c r="BK323" s="191">
        <f>ROUND(I323*H323,2)</f>
        <v>0</v>
      </c>
      <c r="BL323" s="18" t="s">
        <v>255</v>
      </c>
      <c r="BM323" s="18" t="s">
        <v>509</v>
      </c>
    </row>
    <row r="324" spans="2:65" s="1" customFormat="1" ht="120">
      <c r="B324" s="36"/>
      <c r="C324" s="58"/>
      <c r="D324" s="194" t="s">
        <v>148</v>
      </c>
      <c r="E324" s="58"/>
      <c r="F324" s="216" t="s">
        <v>510</v>
      </c>
      <c r="G324" s="58"/>
      <c r="H324" s="58"/>
      <c r="I324" s="150"/>
      <c r="J324" s="58"/>
      <c r="K324" s="58"/>
      <c r="L324" s="56"/>
      <c r="M324" s="73"/>
      <c r="N324" s="37"/>
      <c r="O324" s="37"/>
      <c r="P324" s="37"/>
      <c r="Q324" s="37"/>
      <c r="R324" s="37"/>
      <c r="S324" s="37"/>
      <c r="T324" s="74"/>
      <c r="AT324" s="18" t="s">
        <v>148</v>
      </c>
      <c r="AU324" s="18" t="s">
        <v>139</v>
      </c>
    </row>
    <row r="325" spans="2:65" s="10" customFormat="1" ht="29.85" customHeight="1">
      <c r="B325" s="163"/>
      <c r="C325" s="164"/>
      <c r="D325" s="177" t="s">
        <v>75</v>
      </c>
      <c r="E325" s="178" t="s">
        <v>511</v>
      </c>
      <c r="F325" s="178" t="s">
        <v>512</v>
      </c>
      <c r="G325" s="164"/>
      <c r="H325" s="164"/>
      <c r="I325" s="167"/>
      <c r="J325" s="179">
        <f>BK325</f>
        <v>0</v>
      </c>
      <c r="K325" s="164"/>
      <c r="L325" s="169"/>
      <c r="M325" s="170"/>
      <c r="N325" s="171"/>
      <c r="O325" s="171"/>
      <c r="P325" s="172">
        <f>SUM(P326:P350)</f>
        <v>0</v>
      </c>
      <c r="Q325" s="171"/>
      <c r="R325" s="172">
        <f>SUM(R326:R350)</f>
        <v>0.1305325</v>
      </c>
      <c r="S325" s="171"/>
      <c r="T325" s="173">
        <f>SUM(T326:T350)</f>
        <v>0.13702</v>
      </c>
      <c r="AR325" s="174" t="s">
        <v>139</v>
      </c>
      <c r="AT325" s="175" t="s">
        <v>75</v>
      </c>
      <c r="AU325" s="175" t="s">
        <v>16</v>
      </c>
      <c r="AY325" s="174" t="s">
        <v>130</v>
      </c>
      <c r="BK325" s="176">
        <f>SUM(BK326:BK350)</f>
        <v>0</v>
      </c>
    </row>
    <row r="326" spans="2:65" s="1" customFormat="1" ht="28.8" customHeight="1">
      <c r="B326" s="36"/>
      <c r="C326" s="180" t="s">
        <v>513</v>
      </c>
      <c r="D326" s="180" t="s">
        <v>133</v>
      </c>
      <c r="E326" s="181" t="s">
        <v>514</v>
      </c>
      <c r="F326" s="182" t="s">
        <v>515</v>
      </c>
      <c r="G326" s="183" t="s">
        <v>136</v>
      </c>
      <c r="H326" s="184">
        <v>3.95</v>
      </c>
      <c r="I326" s="185"/>
      <c r="J326" s="186">
        <f>ROUND(I326*H326,2)</f>
        <v>0</v>
      </c>
      <c r="K326" s="182" t="s">
        <v>137</v>
      </c>
      <c r="L326" s="56"/>
      <c r="M326" s="187" t="s">
        <v>32</v>
      </c>
      <c r="N326" s="188" t="s">
        <v>48</v>
      </c>
      <c r="O326" s="37"/>
      <c r="P326" s="189">
        <f>O326*H326</f>
        <v>0</v>
      </c>
      <c r="Q326" s="189">
        <v>3.4499999999999999E-3</v>
      </c>
      <c r="R326" s="189">
        <f>Q326*H326</f>
        <v>1.3627500000000001E-2</v>
      </c>
      <c r="S326" s="189">
        <v>0</v>
      </c>
      <c r="T326" s="190">
        <f>S326*H326</f>
        <v>0</v>
      </c>
      <c r="AR326" s="18" t="s">
        <v>255</v>
      </c>
      <c r="AT326" s="18" t="s">
        <v>133</v>
      </c>
      <c r="AU326" s="18" t="s">
        <v>139</v>
      </c>
      <c r="AY326" s="18" t="s">
        <v>130</v>
      </c>
      <c r="BE326" s="191">
        <f>IF(N326="základní",J326,0)</f>
        <v>0</v>
      </c>
      <c r="BF326" s="191">
        <f>IF(N326="snížená",J326,0)</f>
        <v>0</v>
      </c>
      <c r="BG326" s="191">
        <f>IF(N326="zákl. přenesená",J326,0)</f>
        <v>0</v>
      </c>
      <c r="BH326" s="191">
        <f>IF(N326="sníž. přenesená",J326,0)</f>
        <v>0</v>
      </c>
      <c r="BI326" s="191">
        <f>IF(N326="nulová",J326,0)</f>
        <v>0</v>
      </c>
      <c r="BJ326" s="18" t="s">
        <v>139</v>
      </c>
      <c r="BK326" s="191">
        <f>ROUND(I326*H326,2)</f>
        <v>0</v>
      </c>
      <c r="BL326" s="18" t="s">
        <v>255</v>
      </c>
      <c r="BM326" s="18" t="s">
        <v>516</v>
      </c>
    </row>
    <row r="327" spans="2:65" s="11" customFormat="1" ht="12">
      <c r="B327" s="192"/>
      <c r="C327" s="193"/>
      <c r="D327" s="194" t="s">
        <v>141</v>
      </c>
      <c r="E327" s="195" t="s">
        <v>32</v>
      </c>
      <c r="F327" s="196" t="s">
        <v>517</v>
      </c>
      <c r="G327" s="193"/>
      <c r="H327" s="197" t="s">
        <v>32</v>
      </c>
      <c r="I327" s="198"/>
      <c r="J327" s="193"/>
      <c r="K327" s="193"/>
      <c r="L327" s="199"/>
      <c r="M327" s="200"/>
      <c r="N327" s="201"/>
      <c r="O327" s="201"/>
      <c r="P327" s="201"/>
      <c r="Q327" s="201"/>
      <c r="R327" s="201"/>
      <c r="S327" s="201"/>
      <c r="T327" s="202"/>
      <c r="AT327" s="203" t="s">
        <v>141</v>
      </c>
      <c r="AU327" s="203" t="s">
        <v>139</v>
      </c>
      <c r="AV327" s="11" t="s">
        <v>16</v>
      </c>
      <c r="AW327" s="11" t="s">
        <v>40</v>
      </c>
      <c r="AX327" s="11" t="s">
        <v>76</v>
      </c>
      <c r="AY327" s="203" t="s">
        <v>130</v>
      </c>
    </row>
    <row r="328" spans="2:65" s="12" customFormat="1" ht="12">
      <c r="B328" s="204"/>
      <c r="C328" s="205"/>
      <c r="D328" s="206" t="s">
        <v>141</v>
      </c>
      <c r="E328" s="207" t="s">
        <v>32</v>
      </c>
      <c r="F328" s="208" t="s">
        <v>518</v>
      </c>
      <c r="G328" s="205"/>
      <c r="H328" s="209">
        <v>3.95</v>
      </c>
      <c r="I328" s="210"/>
      <c r="J328" s="205"/>
      <c r="K328" s="205"/>
      <c r="L328" s="211"/>
      <c r="M328" s="212"/>
      <c r="N328" s="213"/>
      <c r="O328" s="213"/>
      <c r="P328" s="213"/>
      <c r="Q328" s="213"/>
      <c r="R328" s="213"/>
      <c r="S328" s="213"/>
      <c r="T328" s="214"/>
      <c r="AT328" s="215" t="s">
        <v>141</v>
      </c>
      <c r="AU328" s="215" t="s">
        <v>139</v>
      </c>
      <c r="AV328" s="12" t="s">
        <v>139</v>
      </c>
      <c r="AW328" s="12" t="s">
        <v>40</v>
      </c>
      <c r="AX328" s="12" t="s">
        <v>16</v>
      </c>
      <c r="AY328" s="215" t="s">
        <v>130</v>
      </c>
    </row>
    <row r="329" spans="2:65" s="1" customFormat="1" ht="20.399999999999999" customHeight="1">
      <c r="B329" s="36"/>
      <c r="C329" s="237" t="s">
        <v>519</v>
      </c>
      <c r="D329" s="237" t="s">
        <v>339</v>
      </c>
      <c r="E329" s="238" t="s">
        <v>520</v>
      </c>
      <c r="F329" s="239" t="s">
        <v>521</v>
      </c>
      <c r="G329" s="240" t="s">
        <v>136</v>
      </c>
      <c r="H329" s="241">
        <v>4.3449999999999998</v>
      </c>
      <c r="I329" s="242"/>
      <c r="J329" s="243">
        <f>ROUND(I329*H329,2)</f>
        <v>0</v>
      </c>
      <c r="K329" s="239" t="s">
        <v>137</v>
      </c>
      <c r="L329" s="244"/>
      <c r="M329" s="245" t="s">
        <v>32</v>
      </c>
      <c r="N329" s="246" t="s">
        <v>48</v>
      </c>
      <c r="O329" s="37"/>
      <c r="P329" s="189">
        <f>O329*H329</f>
        <v>0</v>
      </c>
      <c r="Q329" s="189">
        <v>1.7999999999999999E-2</v>
      </c>
      <c r="R329" s="189">
        <f>Q329*H329</f>
        <v>7.8209999999999988E-2</v>
      </c>
      <c r="S329" s="189">
        <v>0</v>
      </c>
      <c r="T329" s="190">
        <f>S329*H329</f>
        <v>0</v>
      </c>
      <c r="AR329" s="18" t="s">
        <v>342</v>
      </c>
      <c r="AT329" s="18" t="s">
        <v>339</v>
      </c>
      <c r="AU329" s="18" t="s">
        <v>139</v>
      </c>
      <c r="AY329" s="18" t="s">
        <v>130</v>
      </c>
      <c r="BE329" s="191">
        <f>IF(N329="základní",J329,0)</f>
        <v>0</v>
      </c>
      <c r="BF329" s="191">
        <f>IF(N329="snížená",J329,0)</f>
        <v>0</v>
      </c>
      <c r="BG329" s="191">
        <f>IF(N329="zákl. přenesená",J329,0)</f>
        <v>0</v>
      </c>
      <c r="BH329" s="191">
        <f>IF(N329="sníž. přenesená",J329,0)</f>
        <v>0</v>
      </c>
      <c r="BI329" s="191">
        <f>IF(N329="nulová",J329,0)</f>
        <v>0</v>
      </c>
      <c r="BJ329" s="18" t="s">
        <v>139</v>
      </c>
      <c r="BK329" s="191">
        <f>ROUND(I329*H329,2)</f>
        <v>0</v>
      </c>
      <c r="BL329" s="18" t="s">
        <v>255</v>
      </c>
      <c r="BM329" s="18" t="s">
        <v>522</v>
      </c>
    </row>
    <row r="330" spans="2:65" s="12" customFormat="1" ht="12">
      <c r="B330" s="204"/>
      <c r="C330" s="205"/>
      <c r="D330" s="206" t="s">
        <v>141</v>
      </c>
      <c r="E330" s="205"/>
      <c r="F330" s="208" t="s">
        <v>523</v>
      </c>
      <c r="G330" s="205"/>
      <c r="H330" s="209">
        <v>4.3449999999999998</v>
      </c>
      <c r="I330" s="210"/>
      <c r="J330" s="205"/>
      <c r="K330" s="205"/>
      <c r="L330" s="211"/>
      <c r="M330" s="212"/>
      <c r="N330" s="213"/>
      <c r="O330" s="213"/>
      <c r="P330" s="213"/>
      <c r="Q330" s="213"/>
      <c r="R330" s="213"/>
      <c r="S330" s="213"/>
      <c r="T330" s="214"/>
      <c r="AT330" s="215" t="s">
        <v>141</v>
      </c>
      <c r="AU330" s="215" t="s">
        <v>139</v>
      </c>
      <c r="AV330" s="12" t="s">
        <v>139</v>
      </c>
      <c r="AW330" s="12" t="s">
        <v>4</v>
      </c>
      <c r="AX330" s="12" t="s">
        <v>16</v>
      </c>
      <c r="AY330" s="215" t="s">
        <v>130</v>
      </c>
    </row>
    <row r="331" spans="2:65" s="1" customFormat="1" ht="28.8" customHeight="1">
      <c r="B331" s="36"/>
      <c r="C331" s="180" t="s">
        <v>524</v>
      </c>
      <c r="D331" s="180" t="s">
        <v>133</v>
      </c>
      <c r="E331" s="181" t="s">
        <v>525</v>
      </c>
      <c r="F331" s="182" t="s">
        <v>526</v>
      </c>
      <c r="G331" s="183" t="s">
        <v>136</v>
      </c>
      <c r="H331" s="184">
        <v>3.95</v>
      </c>
      <c r="I331" s="185"/>
      <c r="J331" s="186">
        <f>ROUND(I331*H331,2)</f>
        <v>0</v>
      </c>
      <c r="K331" s="182" t="s">
        <v>137</v>
      </c>
      <c r="L331" s="56"/>
      <c r="M331" s="187" t="s">
        <v>32</v>
      </c>
      <c r="N331" s="188" t="s">
        <v>48</v>
      </c>
      <c r="O331" s="37"/>
      <c r="P331" s="189">
        <f>O331*H331</f>
        <v>0</v>
      </c>
      <c r="Q331" s="189">
        <v>0</v>
      </c>
      <c r="R331" s="189">
        <f>Q331*H331</f>
        <v>0</v>
      </c>
      <c r="S331" s="189">
        <v>0</v>
      </c>
      <c r="T331" s="190">
        <f>S331*H331</f>
        <v>0</v>
      </c>
      <c r="AR331" s="18" t="s">
        <v>255</v>
      </c>
      <c r="AT331" s="18" t="s">
        <v>133</v>
      </c>
      <c r="AU331" s="18" t="s">
        <v>139</v>
      </c>
      <c r="AY331" s="18" t="s">
        <v>130</v>
      </c>
      <c r="BE331" s="191">
        <f>IF(N331="základní",J331,0)</f>
        <v>0</v>
      </c>
      <c r="BF331" s="191">
        <f>IF(N331="snížená",J331,0)</f>
        <v>0</v>
      </c>
      <c r="BG331" s="191">
        <f>IF(N331="zákl. přenesená",J331,0)</f>
        <v>0</v>
      </c>
      <c r="BH331" s="191">
        <f>IF(N331="sníž. přenesená",J331,0)</f>
        <v>0</v>
      </c>
      <c r="BI331" s="191">
        <f>IF(N331="nulová",J331,0)</f>
        <v>0</v>
      </c>
      <c r="BJ331" s="18" t="s">
        <v>139</v>
      </c>
      <c r="BK331" s="191">
        <f>ROUND(I331*H331,2)</f>
        <v>0</v>
      </c>
      <c r="BL331" s="18" t="s">
        <v>255</v>
      </c>
      <c r="BM331" s="18" t="s">
        <v>527</v>
      </c>
    </row>
    <row r="332" spans="2:65" s="1" customFormat="1" ht="28.8" customHeight="1">
      <c r="B332" s="36"/>
      <c r="C332" s="180" t="s">
        <v>528</v>
      </c>
      <c r="D332" s="180" t="s">
        <v>133</v>
      </c>
      <c r="E332" s="181" t="s">
        <v>529</v>
      </c>
      <c r="F332" s="182" t="s">
        <v>530</v>
      </c>
      <c r="G332" s="183" t="s">
        <v>136</v>
      </c>
      <c r="H332" s="184">
        <v>3.95</v>
      </c>
      <c r="I332" s="185"/>
      <c r="J332" s="186">
        <f>ROUND(I332*H332,2)</f>
        <v>0</v>
      </c>
      <c r="K332" s="182" t="s">
        <v>137</v>
      </c>
      <c r="L332" s="56"/>
      <c r="M332" s="187" t="s">
        <v>32</v>
      </c>
      <c r="N332" s="188" t="s">
        <v>48</v>
      </c>
      <c r="O332" s="37"/>
      <c r="P332" s="189">
        <f>O332*H332</f>
        <v>0</v>
      </c>
      <c r="Q332" s="189">
        <v>0</v>
      </c>
      <c r="R332" s="189">
        <f>Q332*H332</f>
        <v>0</v>
      </c>
      <c r="S332" s="189">
        <v>0</v>
      </c>
      <c r="T332" s="190">
        <f>S332*H332</f>
        <v>0</v>
      </c>
      <c r="AR332" s="18" t="s">
        <v>255</v>
      </c>
      <c r="AT332" s="18" t="s">
        <v>133</v>
      </c>
      <c r="AU332" s="18" t="s">
        <v>139</v>
      </c>
      <c r="AY332" s="18" t="s">
        <v>130</v>
      </c>
      <c r="BE332" s="191">
        <f>IF(N332="základní",J332,0)</f>
        <v>0</v>
      </c>
      <c r="BF332" s="191">
        <f>IF(N332="snížená",J332,0)</f>
        <v>0</v>
      </c>
      <c r="BG332" s="191">
        <f>IF(N332="zákl. přenesená",J332,0)</f>
        <v>0</v>
      </c>
      <c r="BH332" s="191">
        <f>IF(N332="sníž. přenesená",J332,0)</f>
        <v>0</v>
      </c>
      <c r="BI332" s="191">
        <f>IF(N332="nulová",J332,0)</f>
        <v>0</v>
      </c>
      <c r="BJ332" s="18" t="s">
        <v>139</v>
      </c>
      <c r="BK332" s="191">
        <f>ROUND(I332*H332,2)</f>
        <v>0</v>
      </c>
      <c r="BL332" s="18" t="s">
        <v>255</v>
      </c>
      <c r="BM332" s="18" t="s">
        <v>531</v>
      </c>
    </row>
    <row r="333" spans="2:65" s="1" customFormat="1" ht="20.399999999999999" customHeight="1">
      <c r="B333" s="36"/>
      <c r="C333" s="180" t="s">
        <v>532</v>
      </c>
      <c r="D333" s="180" t="s">
        <v>133</v>
      </c>
      <c r="E333" s="181" t="s">
        <v>533</v>
      </c>
      <c r="F333" s="182" t="s">
        <v>534</v>
      </c>
      <c r="G333" s="183" t="s">
        <v>136</v>
      </c>
      <c r="H333" s="184">
        <v>3.95</v>
      </c>
      <c r="I333" s="185"/>
      <c r="J333" s="186">
        <f>ROUND(I333*H333,2)</f>
        <v>0</v>
      </c>
      <c r="K333" s="182" t="s">
        <v>137</v>
      </c>
      <c r="L333" s="56"/>
      <c r="M333" s="187" t="s">
        <v>32</v>
      </c>
      <c r="N333" s="188" t="s">
        <v>48</v>
      </c>
      <c r="O333" s="37"/>
      <c r="P333" s="189">
        <f>O333*H333</f>
        <v>0</v>
      </c>
      <c r="Q333" s="189">
        <v>2.9999999999999997E-4</v>
      </c>
      <c r="R333" s="189">
        <f>Q333*H333</f>
        <v>1.1849999999999999E-3</v>
      </c>
      <c r="S333" s="189">
        <v>0</v>
      </c>
      <c r="T333" s="190">
        <f>S333*H333</f>
        <v>0</v>
      </c>
      <c r="AR333" s="18" t="s">
        <v>255</v>
      </c>
      <c r="AT333" s="18" t="s">
        <v>133</v>
      </c>
      <c r="AU333" s="18" t="s">
        <v>139</v>
      </c>
      <c r="AY333" s="18" t="s">
        <v>130</v>
      </c>
      <c r="BE333" s="191">
        <f>IF(N333="základní",J333,0)</f>
        <v>0</v>
      </c>
      <c r="BF333" s="191">
        <f>IF(N333="snížená",J333,0)</f>
        <v>0</v>
      </c>
      <c r="BG333" s="191">
        <f>IF(N333="zákl. přenesená",J333,0)</f>
        <v>0</v>
      </c>
      <c r="BH333" s="191">
        <f>IF(N333="sníž. přenesená",J333,0)</f>
        <v>0</v>
      </c>
      <c r="BI333" s="191">
        <f>IF(N333="nulová",J333,0)</f>
        <v>0</v>
      </c>
      <c r="BJ333" s="18" t="s">
        <v>139</v>
      </c>
      <c r="BK333" s="191">
        <f>ROUND(I333*H333,2)</f>
        <v>0</v>
      </c>
      <c r="BL333" s="18" t="s">
        <v>255</v>
      </c>
      <c r="BM333" s="18" t="s">
        <v>535</v>
      </c>
    </row>
    <row r="334" spans="2:65" s="1" customFormat="1" ht="48">
      <c r="B334" s="36"/>
      <c r="C334" s="58"/>
      <c r="D334" s="206" t="s">
        <v>148</v>
      </c>
      <c r="E334" s="58"/>
      <c r="F334" s="236" t="s">
        <v>536</v>
      </c>
      <c r="G334" s="58"/>
      <c r="H334" s="58"/>
      <c r="I334" s="150"/>
      <c r="J334" s="58"/>
      <c r="K334" s="58"/>
      <c r="L334" s="56"/>
      <c r="M334" s="73"/>
      <c r="N334" s="37"/>
      <c r="O334" s="37"/>
      <c r="P334" s="37"/>
      <c r="Q334" s="37"/>
      <c r="R334" s="37"/>
      <c r="S334" s="37"/>
      <c r="T334" s="74"/>
      <c r="AT334" s="18" t="s">
        <v>148</v>
      </c>
      <c r="AU334" s="18" t="s">
        <v>139</v>
      </c>
    </row>
    <row r="335" spans="2:65" s="1" customFormat="1" ht="28.8" customHeight="1">
      <c r="B335" s="36"/>
      <c r="C335" s="180" t="s">
        <v>537</v>
      </c>
      <c r="D335" s="180" t="s">
        <v>133</v>
      </c>
      <c r="E335" s="181" t="s">
        <v>538</v>
      </c>
      <c r="F335" s="182" t="s">
        <v>539</v>
      </c>
      <c r="G335" s="183" t="s">
        <v>146</v>
      </c>
      <c r="H335" s="184">
        <v>15.5</v>
      </c>
      <c r="I335" s="185"/>
      <c r="J335" s="186">
        <f>ROUND(I335*H335,2)</f>
        <v>0</v>
      </c>
      <c r="K335" s="182" t="s">
        <v>137</v>
      </c>
      <c r="L335" s="56"/>
      <c r="M335" s="187" t="s">
        <v>32</v>
      </c>
      <c r="N335" s="188" t="s">
        <v>48</v>
      </c>
      <c r="O335" s="37"/>
      <c r="P335" s="189">
        <f>O335*H335</f>
        <v>0</v>
      </c>
      <c r="Q335" s="189">
        <v>6.2E-4</v>
      </c>
      <c r="R335" s="189">
        <f>Q335*H335</f>
        <v>9.6100000000000005E-3</v>
      </c>
      <c r="S335" s="189">
        <v>0</v>
      </c>
      <c r="T335" s="190">
        <f>S335*H335</f>
        <v>0</v>
      </c>
      <c r="AR335" s="18" t="s">
        <v>255</v>
      </c>
      <c r="AT335" s="18" t="s">
        <v>133</v>
      </c>
      <c r="AU335" s="18" t="s">
        <v>139</v>
      </c>
      <c r="AY335" s="18" t="s">
        <v>130</v>
      </c>
      <c r="BE335" s="191">
        <f>IF(N335="základní",J335,0)</f>
        <v>0</v>
      </c>
      <c r="BF335" s="191">
        <f>IF(N335="snížená",J335,0)</f>
        <v>0</v>
      </c>
      <c r="BG335" s="191">
        <f>IF(N335="zákl. přenesená",J335,0)</f>
        <v>0</v>
      </c>
      <c r="BH335" s="191">
        <f>IF(N335="sníž. přenesená",J335,0)</f>
        <v>0</v>
      </c>
      <c r="BI335" s="191">
        <f>IF(N335="nulová",J335,0)</f>
        <v>0</v>
      </c>
      <c r="BJ335" s="18" t="s">
        <v>139</v>
      </c>
      <c r="BK335" s="191">
        <f>ROUND(I335*H335,2)</f>
        <v>0</v>
      </c>
      <c r="BL335" s="18" t="s">
        <v>255</v>
      </c>
      <c r="BM335" s="18" t="s">
        <v>540</v>
      </c>
    </row>
    <row r="336" spans="2:65" s="11" customFormat="1" ht="12">
      <c r="B336" s="192"/>
      <c r="C336" s="193"/>
      <c r="D336" s="194" t="s">
        <v>141</v>
      </c>
      <c r="E336" s="195" t="s">
        <v>32</v>
      </c>
      <c r="F336" s="196" t="s">
        <v>541</v>
      </c>
      <c r="G336" s="193"/>
      <c r="H336" s="197" t="s">
        <v>32</v>
      </c>
      <c r="I336" s="198"/>
      <c r="J336" s="193"/>
      <c r="K336" s="193"/>
      <c r="L336" s="199"/>
      <c r="M336" s="200"/>
      <c r="N336" s="201"/>
      <c r="O336" s="201"/>
      <c r="P336" s="201"/>
      <c r="Q336" s="201"/>
      <c r="R336" s="201"/>
      <c r="S336" s="201"/>
      <c r="T336" s="202"/>
      <c r="AT336" s="203" t="s">
        <v>141</v>
      </c>
      <c r="AU336" s="203" t="s">
        <v>139</v>
      </c>
      <c r="AV336" s="11" t="s">
        <v>16</v>
      </c>
      <c r="AW336" s="11" t="s">
        <v>40</v>
      </c>
      <c r="AX336" s="11" t="s">
        <v>76</v>
      </c>
      <c r="AY336" s="203" t="s">
        <v>130</v>
      </c>
    </row>
    <row r="337" spans="2:65" s="12" customFormat="1" ht="12">
      <c r="B337" s="204"/>
      <c r="C337" s="205"/>
      <c r="D337" s="194" t="s">
        <v>141</v>
      </c>
      <c r="E337" s="217" t="s">
        <v>32</v>
      </c>
      <c r="F337" s="218" t="s">
        <v>542</v>
      </c>
      <c r="G337" s="205"/>
      <c r="H337" s="219">
        <v>6.63</v>
      </c>
      <c r="I337" s="210"/>
      <c r="J337" s="205"/>
      <c r="K337" s="205"/>
      <c r="L337" s="211"/>
      <c r="M337" s="212"/>
      <c r="N337" s="213"/>
      <c r="O337" s="213"/>
      <c r="P337" s="213"/>
      <c r="Q337" s="213"/>
      <c r="R337" s="213"/>
      <c r="S337" s="213"/>
      <c r="T337" s="214"/>
      <c r="AT337" s="215" t="s">
        <v>141</v>
      </c>
      <c r="AU337" s="215" t="s">
        <v>139</v>
      </c>
      <c r="AV337" s="12" t="s">
        <v>139</v>
      </c>
      <c r="AW337" s="12" t="s">
        <v>40</v>
      </c>
      <c r="AX337" s="12" t="s">
        <v>76</v>
      </c>
      <c r="AY337" s="215" t="s">
        <v>130</v>
      </c>
    </row>
    <row r="338" spans="2:65" s="11" customFormat="1" ht="12">
      <c r="B338" s="192"/>
      <c r="C338" s="193"/>
      <c r="D338" s="194" t="s">
        <v>141</v>
      </c>
      <c r="E338" s="195" t="s">
        <v>32</v>
      </c>
      <c r="F338" s="196" t="s">
        <v>543</v>
      </c>
      <c r="G338" s="193"/>
      <c r="H338" s="197" t="s">
        <v>32</v>
      </c>
      <c r="I338" s="198"/>
      <c r="J338" s="193"/>
      <c r="K338" s="193"/>
      <c r="L338" s="199"/>
      <c r="M338" s="200"/>
      <c r="N338" s="201"/>
      <c r="O338" s="201"/>
      <c r="P338" s="201"/>
      <c r="Q338" s="201"/>
      <c r="R338" s="201"/>
      <c r="S338" s="201"/>
      <c r="T338" s="202"/>
      <c r="AT338" s="203" t="s">
        <v>141</v>
      </c>
      <c r="AU338" s="203" t="s">
        <v>139</v>
      </c>
      <c r="AV338" s="11" t="s">
        <v>16</v>
      </c>
      <c r="AW338" s="11" t="s">
        <v>40</v>
      </c>
      <c r="AX338" s="11" t="s">
        <v>76</v>
      </c>
      <c r="AY338" s="203" t="s">
        <v>130</v>
      </c>
    </row>
    <row r="339" spans="2:65" s="12" customFormat="1" ht="12">
      <c r="B339" s="204"/>
      <c r="C339" s="205"/>
      <c r="D339" s="194" t="s">
        <v>141</v>
      </c>
      <c r="E339" s="217" t="s">
        <v>32</v>
      </c>
      <c r="F339" s="218" t="s">
        <v>544</v>
      </c>
      <c r="G339" s="205"/>
      <c r="H339" s="219">
        <v>8.8699999999999992</v>
      </c>
      <c r="I339" s="210"/>
      <c r="J339" s="205"/>
      <c r="K339" s="205"/>
      <c r="L339" s="211"/>
      <c r="M339" s="212"/>
      <c r="N339" s="213"/>
      <c r="O339" s="213"/>
      <c r="P339" s="213"/>
      <c r="Q339" s="213"/>
      <c r="R339" s="213"/>
      <c r="S339" s="213"/>
      <c r="T339" s="214"/>
      <c r="AT339" s="215" t="s">
        <v>141</v>
      </c>
      <c r="AU339" s="215" t="s">
        <v>139</v>
      </c>
      <c r="AV339" s="12" t="s">
        <v>139</v>
      </c>
      <c r="AW339" s="12" t="s">
        <v>40</v>
      </c>
      <c r="AX339" s="12" t="s">
        <v>76</v>
      </c>
      <c r="AY339" s="215" t="s">
        <v>130</v>
      </c>
    </row>
    <row r="340" spans="2:65" s="13" customFormat="1" ht="12">
      <c r="B340" s="220"/>
      <c r="C340" s="221"/>
      <c r="D340" s="206" t="s">
        <v>141</v>
      </c>
      <c r="E340" s="222" t="s">
        <v>32</v>
      </c>
      <c r="F340" s="223" t="s">
        <v>159</v>
      </c>
      <c r="G340" s="221"/>
      <c r="H340" s="224">
        <v>15.5</v>
      </c>
      <c r="I340" s="225"/>
      <c r="J340" s="221"/>
      <c r="K340" s="221"/>
      <c r="L340" s="226"/>
      <c r="M340" s="227"/>
      <c r="N340" s="228"/>
      <c r="O340" s="228"/>
      <c r="P340" s="228"/>
      <c r="Q340" s="228"/>
      <c r="R340" s="228"/>
      <c r="S340" s="228"/>
      <c r="T340" s="229"/>
      <c r="AT340" s="230" t="s">
        <v>141</v>
      </c>
      <c r="AU340" s="230" t="s">
        <v>139</v>
      </c>
      <c r="AV340" s="13" t="s">
        <v>138</v>
      </c>
      <c r="AW340" s="13" t="s">
        <v>40</v>
      </c>
      <c r="AX340" s="13" t="s">
        <v>16</v>
      </c>
      <c r="AY340" s="230" t="s">
        <v>130</v>
      </c>
    </row>
    <row r="341" spans="2:65" s="1" customFormat="1" ht="20.399999999999999" customHeight="1">
      <c r="B341" s="36"/>
      <c r="C341" s="237" t="s">
        <v>545</v>
      </c>
      <c r="D341" s="237" t="s">
        <v>339</v>
      </c>
      <c r="E341" s="238" t="s">
        <v>520</v>
      </c>
      <c r="F341" s="239" t="s">
        <v>521</v>
      </c>
      <c r="G341" s="240" t="s">
        <v>136</v>
      </c>
      <c r="H341" s="241">
        <v>1.55</v>
      </c>
      <c r="I341" s="242"/>
      <c r="J341" s="243">
        <f>ROUND(I341*H341,2)</f>
        <v>0</v>
      </c>
      <c r="K341" s="239" t="s">
        <v>137</v>
      </c>
      <c r="L341" s="244"/>
      <c r="M341" s="245" t="s">
        <v>32</v>
      </c>
      <c r="N341" s="246" t="s">
        <v>48</v>
      </c>
      <c r="O341" s="37"/>
      <c r="P341" s="189">
        <f>O341*H341</f>
        <v>0</v>
      </c>
      <c r="Q341" s="189">
        <v>1.7999999999999999E-2</v>
      </c>
      <c r="R341" s="189">
        <f>Q341*H341</f>
        <v>2.7899999999999998E-2</v>
      </c>
      <c r="S341" s="189">
        <v>0</v>
      </c>
      <c r="T341" s="190">
        <f>S341*H341</f>
        <v>0</v>
      </c>
      <c r="AR341" s="18" t="s">
        <v>342</v>
      </c>
      <c r="AT341" s="18" t="s">
        <v>339</v>
      </c>
      <c r="AU341" s="18" t="s">
        <v>139</v>
      </c>
      <c r="AY341" s="18" t="s">
        <v>130</v>
      </c>
      <c r="BE341" s="191">
        <f>IF(N341="základní",J341,0)</f>
        <v>0</v>
      </c>
      <c r="BF341" s="191">
        <f>IF(N341="snížená",J341,0)</f>
        <v>0</v>
      </c>
      <c r="BG341" s="191">
        <f>IF(N341="zákl. přenesená",J341,0)</f>
        <v>0</v>
      </c>
      <c r="BH341" s="191">
        <f>IF(N341="sníž. přenesená",J341,0)</f>
        <v>0</v>
      </c>
      <c r="BI341" s="191">
        <f>IF(N341="nulová",J341,0)</f>
        <v>0</v>
      </c>
      <c r="BJ341" s="18" t="s">
        <v>139</v>
      </c>
      <c r="BK341" s="191">
        <f>ROUND(I341*H341,2)</f>
        <v>0</v>
      </c>
      <c r="BL341" s="18" t="s">
        <v>255</v>
      </c>
      <c r="BM341" s="18" t="s">
        <v>546</v>
      </c>
    </row>
    <row r="342" spans="2:65" s="12" customFormat="1" ht="12">
      <c r="B342" s="204"/>
      <c r="C342" s="205"/>
      <c r="D342" s="206" t="s">
        <v>141</v>
      </c>
      <c r="E342" s="207" t="s">
        <v>32</v>
      </c>
      <c r="F342" s="208" t="s">
        <v>547</v>
      </c>
      <c r="G342" s="205"/>
      <c r="H342" s="209">
        <v>1.55</v>
      </c>
      <c r="I342" s="210"/>
      <c r="J342" s="205"/>
      <c r="K342" s="205"/>
      <c r="L342" s="211"/>
      <c r="M342" s="212"/>
      <c r="N342" s="213"/>
      <c r="O342" s="213"/>
      <c r="P342" s="213"/>
      <c r="Q342" s="213"/>
      <c r="R342" s="213"/>
      <c r="S342" s="213"/>
      <c r="T342" s="214"/>
      <c r="AT342" s="215" t="s">
        <v>141</v>
      </c>
      <c r="AU342" s="215" t="s">
        <v>139</v>
      </c>
      <c r="AV342" s="12" t="s">
        <v>139</v>
      </c>
      <c r="AW342" s="12" t="s">
        <v>40</v>
      </c>
      <c r="AX342" s="12" t="s">
        <v>16</v>
      </c>
      <c r="AY342" s="215" t="s">
        <v>130</v>
      </c>
    </row>
    <row r="343" spans="2:65" s="1" customFormat="1" ht="20.399999999999999" customHeight="1">
      <c r="B343" s="36"/>
      <c r="C343" s="180" t="s">
        <v>548</v>
      </c>
      <c r="D343" s="180" t="s">
        <v>133</v>
      </c>
      <c r="E343" s="181" t="s">
        <v>549</v>
      </c>
      <c r="F343" s="182" t="s">
        <v>550</v>
      </c>
      <c r="G343" s="183" t="s">
        <v>146</v>
      </c>
      <c r="H343" s="184">
        <v>15.5</v>
      </c>
      <c r="I343" s="185"/>
      <c r="J343" s="186">
        <f>ROUND(I343*H343,2)</f>
        <v>0</v>
      </c>
      <c r="K343" s="182" t="s">
        <v>137</v>
      </c>
      <c r="L343" s="56"/>
      <c r="M343" s="187" t="s">
        <v>32</v>
      </c>
      <c r="N343" s="188" t="s">
        <v>48</v>
      </c>
      <c r="O343" s="37"/>
      <c r="P343" s="189">
        <f>O343*H343</f>
        <v>0</v>
      </c>
      <c r="Q343" s="189">
        <v>0</v>
      </c>
      <c r="R343" s="189">
        <f>Q343*H343</f>
        <v>0</v>
      </c>
      <c r="S343" s="189">
        <v>8.8400000000000006E-3</v>
      </c>
      <c r="T343" s="190">
        <f>S343*H343</f>
        <v>0.13702</v>
      </c>
      <c r="AR343" s="18" t="s">
        <v>255</v>
      </c>
      <c r="AT343" s="18" t="s">
        <v>133</v>
      </c>
      <c r="AU343" s="18" t="s">
        <v>139</v>
      </c>
      <c r="AY343" s="18" t="s">
        <v>130</v>
      </c>
      <c r="BE343" s="191">
        <f>IF(N343="základní",J343,0)</f>
        <v>0</v>
      </c>
      <c r="BF343" s="191">
        <f>IF(N343="snížená",J343,0)</f>
        <v>0</v>
      </c>
      <c r="BG343" s="191">
        <f>IF(N343="zákl. přenesená",J343,0)</f>
        <v>0</v>
      </c>
      <c r="BH343" s="191">
        <f>IF(N343="sníž. přenesená",J343,0)</f>
        <v>0</v>
      </c>
      <c r="BI343" s="191">
        <f>IF(N343="nulová",J343,0)</f>
        <v>0</v>
      </c>
      <c r="BJ343" s="18" t="s">
        <v>139</v>
      </c>
      <c r="BK343" s="191">
        <f>ROUND(I343*H343,2)</f>
        <v>0</v>
      </c>
      <c r="BL343" s="18" t="s">
        <v>255</v>
      </c>
      <c r="BM343" s="18" t="s">
        <v>551</v>
      </c>
    </row>
    <row r="344" spans="2:65" s="11" customFormat="1" ht="12">
      <c r="B344" s="192"/>
      <c r="C344" s="193"/>
      <c r="D344" s="194" t="s">
        <v>141</v>
      </c>
      <c r="E344" s="195" t="s">
        <v>32</v>
      </c>
      <c r="F344" s="196" t="s">
        <v>541</v>
      </c>
      <c r="G344" s="193"/>
      <c r="H344" s="197" t="s">
        <v>32</v>
      </c>
      <c r="I344" s="198"/>
      <c r="J344" s="193"/>
      <c r="K344" s="193"/>
      <c r="L344" s="199"/>
      <c r="M344" s="200"/>
      <c r="N344" s="201"/>
      <c r="O344" s="201"/>
      <c r="P344" s="201"/>
      <c r="Q344" s="201"/>
      <c r="R344" s="201"/>
      <c r="S344" s="201"/>
      <c r="T344" s="202"/>
      <c r="AT344" s="203" t="s">
        <v>141</v>
      </c>
      <c r="AU344" s="203" t="s">
        <v>139</v>
      </c>
      <c r="AV344" s="11" t="s">
        <v>16</v>
      </c>
      <c r="AW344" s="11" t="s">
        <v>40</v>
      </c>
      <c r="AX344" s="11" t="s">
        <v>76</v>
      </c>
      <c r="AY344" s="203" t="s">
        <v>130</v>
      </c>
    </row>
    <row r="345" spans="2:65" s="12" customFormat="1" ht="12">
      <c r="B345" s="204"/>
      <c r="C345" s="205"/>
      <c r="D345" s="194" t="s">
        <v>141</v>
      </c>
      <c r="E345" s="217" t="s">
        <v>32</v>
      </c>
      <c r="F345" s="218" t="s">
        <v>542</v>
      </c>
      <c r="G345" s="205"/>
      <c r="H345" s="219">
        <v>6.63</v>
      </c>
      <c r="I345" s="210"/>
      <c r="J345" s="205"/>
      <c r="K345" s="205"/>
      <c r="L345" s="211"/>
      <c r="M345" s="212"/>
      <c r="N345" s="213"/>
      <c r="O345" s="213"/>
      <c r="P345" s="213"/>
      <c r="Q345" s="213"/>
      <c r="R345" s="213"/>
      <c r="S345" s="213"/>
      <c r="T345" s="214"/>
      <c r="AT345" s="215" t="s">
        <v>141</v>
      </c>
      <c r="AU345" s="215" t="s">
        <v>139</v>
      </c>
      <c r="AV345" s="12" t="s">
        <v>139</v>
      </c>
      <c r="AW345" s="12" t="s">
        <v>40</v>
      </c>
      <c r="AX345" s="12" t="s">
        <v>76</v>
      </c>
      <c r="AY345" s="215" t="s">
        <v>130</v>
      </c>
    </row>
    <row r="346" spans="2:65" s="11" customFormat="1" ht="12">
      <c r="B346" s="192"/>
      <c r="C346" s="193"/>
      <c r="D346" s="194" t="s">
        <v>141</v>
      </c>
      <c r="E346" s="195" t="s">
        <v>32</v>
      </c>
      <c r="F346" s="196" t="s">
        <v>543</v>
      </c>
      <c r="G346" s="193"/>
      <c r="H346" s="197" t="s">
        <v>32</v>
      </c>
      <c r="I346" s="198"/>
      <c r="J346" s="193"/>
      <c r="K346" s="193"/>
      <c r="L346" s="199"/>
      <c r="M346" s="200"/>
      <c r="N346" s="201"/>
      <c r="O346" s="201"/>
      <c r="P346" s="201"/>
      <c r="Q346" s="201"/>
      <c r="R346" s="201"/>
      <c r="S346" s="201"/>
      <c r="T346" s="202"/>
      <c r="AT346" s="203" t="s">
        <v>141</v>
      </c>
      <c r="AU346" s="203" t="s">
        <v>139</v>
      </c>
      <c r="AV346" s="11" t="s">
        <v>16</v>
      </c>
      <c r="AW346" s="11" t="s">
        <v>40</v>
      </c>
      <c r="AX346" s="11" t="s">
        <v>76</v>
      </c>
      <c r="AY346" s="203" t="s">
        <v>130</v>
      </c>
    </row>
    <row r="347" spans="2:65" s="12" customFormat="1" ht="12">
      <c r="B347" s="204"/>
      <c r="C347" s="205"/>
      <c r="D347" s="194" t="s">
        <v>141</v>
      </c>
      <c r="E347" s="217" t="s">
        <v>32</v>
      </c>
      <c r="F347" s="218" t="s">
        <v>544</v>
      </c>
      <c r="G347" s="205"/>
      <c r="H347" s="219">
        <v>8.8699999999999992</v>
      </c>
      <c r="I347" s="210"/>
      <c r="J347" s="205"/>
      <c r="K347" s="205"/>
      <c r="L347" s="211"/>
      <c r="M347" s="212"/>
      <c r="N347" s="213"/>
      <c r="O347" s="213"/>
      <c r="P347" s="213"/>
      <c r="Q347" s="213"/>
      <c r="R347" s="213"/>
      <c r="S347" s="213"/>
      <c r="T347" s="214"/>
      <c r="AT347" s="215" t="s">
        <v>141</v>
      </c>
      <c r="AU347" s="215" t="s">
        <v>139</v>
      </c>
      <c r="AV347" s="12" t="s">
        <v>139</v>
      </c>
      <c r="AW347" s="12" t="s">
        <v>40</v>
      </c>
      <c r="AX347" s="12" t="s">
        <v>76</v>
      </c>
      <c r="AY347" s="215" t="s">
        <v>130</v>
      </c>
    </row>
    <row r="348" spans="2:65" s="13" customFormat="1" ht="12">
      <c r="B348" s="220"/>
      <c r="C348" s="221"/>
      <c r="D348" s="206" t="s">
        <v>141</v>
      </c>
      <c r="E348" s="222" t="s">
        <v>32</v>
      </c>
      <c r="F348" s="223" t="s">
        <v>159</v>
      </c>
      <c r="G348" s="221"/>
      <c r="H348" s="224">
        <v>15.5</v>
      </c>
      <c r="I348" s="225"/>
      <c r="J348" s="221"/>
      <c r="K348" s="221"/>
      <c r="L348" s="226"/>
      <c r="M348" s="227"/>
      <c r="N348" s="228"/>
      <c r="O348" s="228"/>
      <c r="P348" s="228"/>
      <c r="Q348" s="228"/>
      <c r="R348" s="228"/>
      <c r="S348" s="228"/>
      <c r="T348" s="229"/>
      <c r="AT348" s="230" t="s">
        <v>141</v>
      </c>
      <c r="AU348" s="230" t="s">
        <v>139</v>
      </c>
      <c r="AV348" s="13" t="s">
        <v>138</v>
      </c>
      <c r="AW348" s="13" t="s">
        <v>40</v>
      </c>
      <c r="AX348" s="13" t="s">
        <v>16</v>
      </c>
      <c r="AY348" s="230" t="s">
        <v>130</v>
      </c>
    </row>
    <row r="349" spans="2:65" s="1" customFormat="1" ht="28.8" customHeight="1">
      <c r="B349" s="36"/>
      <c r="C349" s="180" t="s">
        <v>552</v>
      </c>
      <c r="D349" s="180" t="s">
        <v>133</v>
      </c>
      <c r="E349" s="181" t="s">
        <v>553</v>
      </c>
      <c r="F349" s="182" t="s">
        <v>554</v>
      </c>
      <c r="G349" s="183" t="s">
        <v>363</v>
      </c>
      <c r="H349" s="247"/>
      <c r="I349" s="185"/>
      <c r="J349" s="186">
        <f>ROUND(I349*H349,2)</f>
        <v>0</v>
      </c>
      <c r="K349" s="182" t="s">
        <v>137</v>
      </c>
      <c r="L349" s="56"/>
      <c r="M349" s="187" t="s">
        <v>32</v>
      </c>
      <c r="N349" s="188" t="s">
        <v>48</v>
      </c>
      <c r="O349" s="37"/>
      <c r="P349" s="189">
        <f>O349*H349</f>
        <v>0</v>
      </c>
      <c r="Q349" s="189">
        <v>0</v>
      </c>
      <c r="R349" s="189">
        <f>Q349*H349</f>
        <v>0</v>
      </c>
      <c r="S349" s="189">
        <v>0</v>
      </c>
      <c r="T349" s="190">
        <f>S349*H349</f>
        <v>0</v>
      </c>
      <c r="AR349" s="18" t="s">
        <v>255</v>
      </c>
      <c r="AT349" s="18" t="s">
        <v>133</v>
      </c>
      <c r="AU349" s="18" t="s">
        <v>139</v>
      </c>
      <c r="AY349" s="18" t="s">
        <v>130</v>
      </c>
      <c r="BE349" s="191">
        <f>IF(N349="základní",J349,0)</f>
        <v>0</v>
      </c>
      <c r="BF349" s="191">
        <f>IF(N349="snížená",J349,0)</f>
        <v>0</v>
      </c>
      <c r="BG349" s="191">
        <f>IF(N349="zákl. přenesená",J349,0)</f>
        <v>0</v>
      </c>
      <c r="BH349" s="191">
        <f>IF(N349="sníž. přenesená",J349,0)</f>
        <v>0</v>
      </c>
      <c r="BI349" s="191">
        <f>IF(N349="nulová",J349,0)</f>
        <v>0</v>
      </c>
      <c r="BJ349" s="18" t="s">
        <v>139</v>
      </c>
      <c r="BK349" s="191">
        <f>ROUND(I349*H349,2)</f>
        <v>0</v>
      </c>
      <c r="BL349" s="18" t="s">
        <v>255</v>
      </c>
      <c r="BM349" s="18" t="s">
        <v>555</v>
      </c>
    </row>
    <row r="350" spans="2:65" s="1" customFormat="1" ht="120">
      <c r="B350" s="36"/>
      <c r="C350" s="58"/>
      <c r="D350" s="194" t="s">
        <v>148</v>
      </c>
      <c r="E350" s="58"/>
      <c r="F350" s="216" t="s">
        <v>365</v>
      </c>
      <c r="G350" s="58"/>
      <c r="H350" s="58"/>
      <c r="I350" s="150"/>
      <c r="J350" s="58"/>
      <c r="K350" s="58"/>
      <c r="L350" s="56"/>
      <c r="M350" s="73"/>
      <c r="N350" s="37"/>
      <c r="O350" s="37"/>
      <c r="P350" s="37"/>
      <c r="Q350" s="37"/>
      <c r="R350" s="37"/>
      <c r="S350" s="37"/>
      <c r="T350" s="74"/>
      <c r="AT350" s="18" t="s">
        <v>148</v>
      </c>
      <c r="AU350" s="18" t="s">
        <v>139</v>
      </c>
    </row>
    <row r="351" spans="2:65" s="10" customFormat="1" ht="29.85" customHeight="1">
      <c r="B351" s="163"/>
      <c r="C351" s="164"/>
      <c r="D351" s="177" t="s">
        <v>75</v>
      </c>
      <c r="E351" s="178" t="s">
        <v>556</v>
      </c>
      <c r="F351" s="178" t="s">
        <v>557</v>
      </c>
      <c r="G351" s="164"/>
      <c r="H351" s="164"/>
      <c r="I351" s="167"/>
      <c r="J351" s="179">
        <f>BK351</f>
        <v>0</v>
      </c>
      <c r="K351" s="164"/>
      <c r="L351" s="169"/>
      <c r="M351" s="170"/>
      <c r="N351" s="171"/>
      <c r="O351" s="171"/>
      <c r="P351" s="172">
        <f>SUM(P352:P363)</f>
        <v>0</v>
      </c>
      <c r="Q351" s="171"/>
      <c r="R351" s="172">
        <f>SUM(R352:R363)</f>
        <v>2.8381500000000004E-2</v>
      </c>
      <c r="S351" s="171"/>
      <c r="T351" s="173">
        <f>SUM(T352:T363)</f>
        <v>0</v>
      </c>
      <c r="AR351" s="174" t="s">
        <v>139</v>
      </c>
      <c r="AT351" s="175" t="s">
        <v>75</v>
      </c>
      <c r="AU351" s="175" t="s">
        <v>16</v>
      </c>
      <c r="AY351" s="174" t="s">
        <v>130</v>
      </c>
      <c r="BK351" s="176">
        <f>SUM(BK352:BK363)</f>
        <v>0</v>
      </c>
    </row>
    <row r="352" spans="2:65" s="1" customFormat="1" ht="40.200000000000003" customHeight="1">
      <c r="B352" s="36"/>
      <c r="C352" s="180" t="s">
        <v>558</v>
      </c>
      <c r="D352" s="180" t="s">
        <v>133</v>
      </c>
      <c r="E352" s="181" t="s">
        <v>559</v>
      </c>
      <c r="F352" s="182" t="s">
        <v>560</v>
      </c>
      <c r="G352" s="183" t="s">
        <v>136</v>
      </c>
      <c r="H352" s="184">
        <v>40.545000000000002</v>
      </c>
      <c r="I352" s="185"/>
      <c r="J352" s="186">
        <f>ROUND(I352*H352,2)</f>
        <v>0</v>
      </c>
      <c r="K352" s="182" t="s">
        <v>137</v>
      </c>
      <c r="L352" s="56"/>
      <c r="M352" s="187" t="s">
        <v>32</v>
      </c>
      <c r="N352" s="188" t="s">
        <v>48</v>
      </c>
      <c r="O352" s="37"/>
      <c r="P352" s="189">
        <f>O352*H352</f>
        <v>0</v>
      </c>
      <c r="Q352" s="189">
        <v>1.7000000000000001E-4</v>
      </c>
      <c r="R352" s="189">
        <f>Q352*H352</f>
        <v>6.892650000000001E-3</v>
      </c>
      <c r="S352" s="189">
        <v>0</v>
      </c>
      <c r="T352" s="190">
        <f>S352*H352</f>
        <v>0</v>
      </c>
      <c r="AR352" s="18" t="s">
        <v>255</v>
      </c>
      <c r="AT352" s="18" t="s">
        <v>133</v>
      </c>
      <c r="AU352" s="18" t="s">
        <v>139</v>
      </c>
      <c r="AY352" s="18" t="s">
        <v>130</v>
      </c>
      <c r="BE352" s="191">
        <f>IF(N352="základní",J352,0)</f>
        <v>0</v>
      </c>
      <c r="BF352" s="191">
        <f>IF(N352="snížená",J352,0)</f>
        <v>0</v>
      </c>
      <c r="BG352" s="191">
        <f>IF(N352="zákl. přenesená",J352,0)</f>
        <v>0</v>
      </c>
      <c r="BH352" s="191">
        <f>IF(N352="sníž. přenesená",J352,0)</f>
        <v>0</v>
      </c>
      <c r="BI352" s="191">
        <f>IF(N352="nulová",J352,0)</f>
        <v>0</v>
      </c>
      <c r="BJ352" s="18" t="s">
        <v>139</v>
      </c>
      <c r="BK352" s="191">
        <f>ROUND(I352*H352,2)</f>
        <v>0</v>
      </c>
      <c r="BL352" s="18" t="s">
        <v>255</v>
      </c>
      <c r="BM352" s="18" t="s">
        <v>561</v>
      </c>
    </row>
    <row r="353" spans="2:65" s="1" customFormat="1" ht="24">
      <c r="B353" s="36"/>
      <c r="C353" s="58"/>
      <c r="D353" s="194" t="s">
        <v>148</v>
      </c>
      <c r="E353" s="58"/>
      <c r="F353" s="216" t="s">
        <v>562</v>
      </c>
      <c r="G353" s="58"/>
      <c r="H353" s="58"/>
      <c r="I353" s="150"/>
      <c r="J353" s="58"/>
      <c r="K353" s="58"/>
      <c r="L353" s="56"/>
      <c r="M353" s="73"/>
      <c r="N353" s="37"/>
      <c r="O353" s="37"/>
      <c r="P353" s="37"/>
      <c r="Q353" s="37"/>
      <c r="R353" s="37"/>
      <c r="S353" s="37"/>
      <c r="T353" s="74"/>
      <c r="AT353" s="18" t="s">
        <v>148</v>
      </c>
      <c r="AU353" s="18" t="s">
        <v>139</v>
      </c>
    </row>
    <row r="354" spans="2:65" s="11" customFormat="1" ht="12">
      <c r="B354" s="192"/>
      <c r="C354" s="193"/>
      <c r="D354" s="194" t="s">
        <v>141</v>
      </c>
      <c r="E354" s="195" t="s">
        <v>32</v>
      </c>
      <c r="F354" s="196" t="s">
        <v>563</v>
      </c>
      <c r="G354" s="193"/>
      <c r="H354" s="197" t="s">
        <v>32</v>
      </c>
      <c r="I354" s="198"/>
      <c r="J354" s="193"/>
      <c r="K354" s="193"/>
      <c r="L354" s="199"/>
      <c r="M354" s="200"/>
      <c r="N354" s="201"/>
      <c r="O354" s="201"/>
      <c r="P354" s="201"/>
      <c r="Q354" s="201"/>
      <c r="R354" s="201"/>
      <c r="S354" s="201"/>
      <c r="T354" s="202"/>
      <c r="AT354" s="203" t="s">
        <v>141</v>
      </c>
      <c r="AU354" s="203" t="s">
        <v>139</v>
      </c>
      <c r="AV354" s="11" t="s">
        <v>16</v>
      </c>
      <c r="AW354" s="11" t="s">
        <v>40</v>
      </c>
      <c r="AX354" s="11" t="s">
        <v>76</v>
      </c>
      <c r="AY354" s="203" t="s">
        <v>130</v>
      </c>
    </row>
    <row r="355" spans="2:65" s="12" customFormat="1" ht="12">
      <c r="B355" s="204"/>
      <c r="C355" s="205"/>
      <c r="D355" s="206" t="s">
        <v>141</v>
      </c>
      <c r="E355" s="207" t="s">
        <v>32</v>
      </c>
      <c r="F355" s="208" t="s">
        <v>564</v>
      </c>
      <c r="G355" s="205"/>
      <c r="H355" s="209">
        <v>40.545000000000002</v>
      </c>
      <c r="I355" s="210"/>
      <c r="J355" s="205"/>
      <c r="K355" s="205"/>
      <c r="L355" s="211"/>
      <c r="M355" s="212"/>
      <c r="N355" s="213"/>
      <c r="O355" s="213"/>
      <c r="P355" s="213"/>
      <c r="Q355" s="213"/>
      <c r="R355" s="213"/>
      <c r="S355" s="213"/>
      <c r="T355" s="214"/>
      <c r="AT355" s="215" t="s">
        <v>141</v>
      </c>
      <c r="AU355" s="215" t="s">
        <v>139</v>
      </c>
      <c r="AV355" s="12" t="s">
        <v>139</v>
      </c>
      <c r="AW355" s="12" t="s">
        <v>40</v>
      </c>
      <c r="AX355" s="12" t="s">
        <v>16</v>
      </c>
      <c r="AY355" s="215" t="s">
        <v>130</v>
      </c>
    </row>
    <row r="356" spans="2:65" s="1" customFormat="1" ht="20.399999999999999" customHeight="1">
      <c r="B356" s="36"/>
      <c r="C356" s="180" t="s">
        <v>565</v>
      </c>
      <c r="D356" s="180" t="s">
        <v>133</v>
      </c>
      <c r="E356" s="181" t="s">
        <v>566</v>
      </c>
      <c r="F356" s="182" t="s">
        <v>567</v>
      </c>
      <c r="G356" s="183" t="s">
        <v>136</v>
      </c>
      <c r="H356" s="184">
        <v>40.545000000000002</v>
      </c>
      <c r="I356" s="185"/>
      <c r="J356" s="186">
        <f>ROUND(I356*H356,2)</f>
        <v>0</v>
      </c>
      <c r="K356" s="182" t="s">
        <v>137</v>
      </c>
      <c r="L356" s="56"/>
      <c r="M356" s="187" t="s">
        <v>32</v>
      </c>
      <c r="N356" s="188" t="s">
        <v>48</v>
      </c>
      <c r="O356" s="37"/>
      <c r="P356" s="189">
        <f>O356*H356</f>
        <v>0</v>
      </c>
      <c r="Q356" s="189">
        <v>0</v>
      </c>
      <c r="R356" s="189">
        <f>Q356*H356</f>
        <v>0</v>
      </c>
      <c r="S356" s="189">
        <v>0</v>
      </c>
      <c r="T356" s="190">
        <f>S356*H356</f>
        <v>0</v>
      </c>
      <c r="AR356" s="18" t="s">
        <v>255</v>
      </c>
      <c r="AT356" s="18" t="s">
        <v>133</v>
      </c>
      <c r="AU356" s="18" t="s">
        <v>139</v>
      </c>
      <c r="AY356" s="18" t="s">
        <v>130</v>
      </c>
      <c r="BE356" s="191">
        <f>IF(N356="základní",J356,0)</f>
        <v>0</v>
      </c>
      <c r="BF356" s="191">
        <f>IF(N356="snížená",J356,0)</f>
        <v>0</v>
      </c>
      <c r="BG356" s="191">
        <f>IF(N356="zákl. přenesená",J356,0)</f>
        <v>0</v>
      </c>
      <c r="BH356" s="191">
        <f>IF(N356="sníž. přenesená",J356,0)</f>
        <v>0</v>
      </c>
      <c r="BI356" s="191">
        <f>IF(N356="nulová",J356,0)</f>
        <v>0</v>
      </c>
      <c r="BJ356" s="18" t="s">
        <v>139</v>
      </c>
      <c r="BK356" s="191">
        <f>ROUND(I356*H356,2)</f>
        <v>0</v>
      </c>
      <c r="BL356" s="18" t="s">
        <v>255</v>
      </c>
      <c r="BM356" s="18" t="s">
        <v>568</v>
      </c>
    </row>
    <row r="357" spans="2:65" s="1" customFormat="1" ht="24">
      <c r="B357" s="36"/>
      <c r="C357" s="58"/>
      <c r="D357" s="206" t="s">
        <v>148</v>
      </c>
      <c r="E357" s="58"/>
      <c r="F357" s="236" t="s">
        <v>562</v>
      </c>
      <c r="G357" s="58"/>
      <c r="H357" s="58"/>
      <c r="I357" s="150"/>
      <c r="J357" s="58"/>
      <c r="K357" s="58"/>
      <c r="L357" s="56"/>
      <c r="M357" s="73"/>
      <c r="N357" s="37"/>
      <c r="O357" s="37"/>
      <c r="P357" s="37"/>
      <c r="Q357" s="37"/>
      <c r="R357" s="37"/>
      <c r="S357" s="37"/>
      <c r="T357" s="74"/>
      <c r="AT357" s="18" t="s">
        <v>148</v>
      </c>
      <c r="AU357" s="18" t="s">
        <v>139</v>
      </c>
    </row>
    <row r="358" spans="2:65" s="1" customFormat="1" ht="28.8" customHeight="1">
      <c r="B358" s="36"/>
      <c r="C358" s="180" t="s">
        <v>569</v>
      </c>
      <c r="D358" s="180" t="s">
        <v>133</v>
      </c>
      <c r="E358" s="181" t="s">
        <v>570</v>
      </c>
      <c r="F358" s="182" t="s">
        <v>571</v>
      </c>
      <c r="G358" s="183" t="s">
        <v>136</v>
      </c>
      <c r="H358" s="184">
        <v>40.545000000000002</v>
      </c>
      <c r="I358" s="185"/>
      <c r="J358" s="186">
        <f>ROUND(I358*H358,2)</f>
        <v>0</v>
      </c>
      <c r="K358" s="182" t="s">
        <v>137</v>
      </c>
      <c r="L358" s="56"/>
      <c r="M358" s="187" t="s">
        <v>32</v>
      </c>
      <c r="N358" s="188" t="s">
        <v>48</v>
      </c>
      <c r="O358" s="37"/>
      <c r="P358" s="189">
        <f>O358*H358</f>
        <v>0</v>
      </c>
      <c r="Q358" s="189">
        <v>4.8000000000000001E-4</v>
      </c>
      <c r="R358" s="189">
        <f>Q358*H358</f>
        <v>1.9461600000000003E-2</v>
      </c>
      <c r="S358" s="189">
        <v>0</v>
      </c>
      <c r="T358" s="190">
        <f>S358*H358</f>
        <v>0</v>
      </c>
      <c r="AR358" s="18" t="s">
        <v>255</v>
      </c>
      <c r="AT358" s="18" t="s">
        <v>133</v>
      </c>
      <c r="AU358" s="18" t="s">
        <v>139</v>
      </c>
      <c r="AY358" s="18" t="s">
        <v>130</v>
      </c>
      <c r="BE358" s="191">
        <f>IF(N358="základní",J358,0)</f>
        <v>0</v>
      </c>
      <c r="BF358" s="191">
        <f>IF(N358="snížená",J358,0)</f>
        <v>0</v>
      </c>
      <c r="BG358" s="191">
        <f>IF(N358="zákl. přenesená",J358,0)</f>
        <v>0</v>
      </c>
      <c r="BH358" s="191">
        <f>IF(N358="sníž. přenesená",J358,0)</f>
        <v>0</v>
      </c>
      <c r="BI358" s="191">
        <f>IF(N358="nulová",J358,0)</f>
        <v>0</v>
      </c>
      <c r="BJ358" s="18" t="s">
        <v>139</v>
      </c>
      <c r="BK358" s="191">
        <f>ROUND(I358*H358,2)</f>
        <v>0</v>
      </c>
      <c r="BL358" s="18" t="s">
        <v>255</v>
      </c>
      <c r="BM358" s="18" t="s">
        <v>572</v>
      </c>
    </row>
    <row r="359" spans="2:65" s="1" customFormat="1" ht="24">
      <c r="B359" s="36"/>
      <c r="C359" s="58"/>
      <c r="D359" s="206" t="s">
        <v>148</v>
      </c>
      <c r="E359" s="58"/>
      <c r="F359" s="236" t="s">
        <v>562</v>
      </c>
      <c r="G359" s="58"/>
      <c r="H359" s="58"/>
      <c r="I359" s="150"/>
      <c r="J359" s="58"/>
      <c r="K359" s="58"/>
      <c r="L359" s="56"/>
      <c r="M359" s="73"/>
      <c r="N359" s="37"/>
      <c r="O359" s="37"/>
      <c r="P359" s="37"/>
      <c r="Q359" s="37"/>
      <c r="R359" s="37"/>
      <c r="S359" s="37"/>
      <c r="T359" s="74"/>
      <c r="AT359" s="18" t="s">
        <v>148</v>
      </c>
      <c r="AU359" s="18" t="s">
        <v>139</v>
      </c>
    </row>
    <row r="360" spans="2:65" s="1" customFormat="1" ht="28.8" customHeight="1">
      <c r="B360" s="36"/>
      <c r="C360" s="180" t="s">
        <v>573</v>
      </c>
      <c r="D360" s="180" t="s">
        <v>133</v>
      </c>
      <c r="E360" s="181" t="s">
        <v>574</v>
      </c>
      <c r="F360" s="182" t="s">
        <v>575</v>
      </c>
      <c r="G360" s="183" t="s">
        <v>136</v>
      </c>
      <c r="H360" s="184">
        <v>40.545000000000002</v>
      </c>
      <c r="I360" s="185"/>
      <c r="J360" s="186">
        <f>ROUND(I360*H360,2)</f>
        <v>0</v>
      </c>
      <c r="K360" s="182" t="s">
        <v>137</v>
      </c>
      <c r="L360" s="56"/>
      <c r="M360" s="187" t="s">
        <v>32</v>
      </c>
      <c r="N360" s="188" t="s">
        <v>48</v>
      </c>
      <c r="O360" s="37"/>
      <c r="P360" s="189">
        <f>O360*H360</f>
        <v>0</v>
      </c>
      <c r="Q360" s="189">
        <v>5.0000000000000002E-5</v>
      </c>
      <c r="R360" s="189">
        <f>Q360*H360</f>
        <v>2.02725E-3</v>
      </c>
      <c r="S360" s="189">
        <v>0</v>
      </c>
      <c r="T360" s="190">
        <f>S360*H360</f>
        <v>0</v>
      </c>
      <c r="AR360" s="18" t="s">
        <v>255</v>
      </c>
      <c r="AT360" s="18" t="s">
        <v>133</v>
      </c>
      <c r="AU360" s="18" t="s">
        <v>139</v>
      </c>
      <c r="AY360" s="18" t="s">
        <v>130</v>
      </c>
      <c r="BE360" s="191">
        <f>IF(N360="základní",J360,0)</f>
        <v>0</v>
      </c>
      <c r="BF360" s="191">
        <f>IF(N360="snížená",J360,0)</f>
        <v>0</v>
      </c>
      <c r="BG360" s="191">
        <f>IF(N360="zákl. přenesená",J360,0)</f>
        <v>0</v>
      </c>
      <c r="BH360" s="191">
        <f>IF(N360="sníž. přenesená",J360,0)</f>
        <v>0</v>
      </c>
      <c r="BI360" s="191">
        <f>IF(N360="nulová",J360,0)</f>
        <v>0</v>
      </c>
      <c r="BJ360" s="18" t="s">
        <v>139</v>
      </c>
      <c r="BK360" s="191">
        <f>ROUND(I360*H360,2)</f>
        <v>0</v>
      </c>
      <c r="BL360" s="18" t="s">
        <v>255</v>
      </c>
      <c r="BM360" s="18" t="s">
        <v>576</v>
      </c>
    </row>
    <row r="361" spans="2:65" s="1" customFormat="1" ht="24">
      <c r="B361" s="36"/>
      <c r="C361" s="58"/>
      <c r="D361" s="206" t="s">
        <v>148</v>
      </c>
      <c r="E361" s="58"/>
      <c r="F361" s="236" t="s">
        <v>562</v>
      </c>
      <c r="G361" s="58"/>
      <c r="H361" s="58"/>
      <c r="I361" s="150"/>
      <c r="J361" s="58"/>
      <c r="K361" s="58"/>
      <c r="L361" s="56"/>
      <c r="M361" s="73"/>
      <c r="N361" s="37"/>
      <c r="O361" s="37"/>
      <c r="P361" s="37"/>
      <c r="Q361" s="37"/>
      <c r="R361" s="37"/>
      <c r="S361" s="37"/>
      <c r="T361" s="74"/>
      <c r="AT361" s="18" t="s">
        <v>148</v>
      </c>
      <c r="AU361" s="18" t="s">
        <v>139</v>
      </c>
    </row>
    <row r="362" spans="2:65" s="1" customFormat="1" ht="28.8" customHeight="1">
      <c r="B362" s="36"/>
      <c r="C362" s="180" t="s">
        <v>577</v>
      </c>
      <c r="D362" s="180" t="s">
        <v>133</v>
      </c>
      <c r="E362" s="181" t="s">
        <v>578</v>
      </c>
      <c r="F362" s="182" t="s">
        <v>579</v>
      </c>
      <c r="G362" s="183" t="s">
        <v>363</v>
      </c>
      <c r="H362" s="247"/>
      <c r="I362" s="185"/>
      <c r="J362" s="186">
        <f>ROUND(I362*H362,2)</f>
        <v>0</v>
      </c>
      <c r="K362" s="182" t="s">
        <v>137</v>
      </c>
      <c r="L362" s="56"/>
      <c r="M362" s="187" t="s">
        <v>32</v>
      </c>
      <c r="N362" s="188" t="s">
        <v>48</v>
      </c>
      <c r="O362" s="37"/>
      <c r="P362" s="189">
        <f>O362*H362</f>
        <v>0</v>
      </c>
      <c r="Q362" s="189">
        <v>0</v>
      </c>
      <c r="R362" s="189">
        <f>Q362*H362</f>
        <v>0</v>
      </c>
      <c r="S362" s="189">
        <v>0</v>
      </c>
      <c r="T362" s="190">
        <f>S362*H362</f>
        <v>0</v>
      </c>
      <c r="AR362" s="18" t="s">
        <v>255</v>
      </c>
      <c r="AT362" s="18" t="s">
        <v>133</v>
      </c>
      <c r="AU362" s="18" t="s">
        <v>139</v>
      </c>
      <c r="AY362" s="18" t="s">
        <v>130</v>
      </c>
      <c r="BE362" s="191">
        <f>IF(N362="základní",J362,0)</f>
        <v>0</v>
      </c>
      <c r="BF362" s="191">
        <f>IF(N362="snížená",J362,0)</f>
        <v>0</v>
      </c>
      <c r="BG362" s="191">
        <f>IF(N362="zákl. přenesená",J362,0)</f>
        <v>0</v>
      </c>
      <c r="BH362" s="191">
        <f>IF(N362="sníž. přenesená",J362,0)</f>
        <v>0</v>
      </c>
      <c r="BI362" s="191">
        <f>IF(N362="nulová",J362,0)</f>
        <v>0</v>
      </c>
      <c r="BJ362" s="18" t="s">
        <v>139</v>
      </c>
      <c r="BK362" s="191">
        <f>ROUND(I362*H362,2)</f>
        <v>0</v>
      </c>
      <c r="BL362" s="18" t="s">
        <v>255</v>
      </c>
      <c r="BM362" s="18" t="s">
        <v>580</v>
      </c>
    </row>
    <row r="363" spans="2:65" s="1" customFormat="1" ht="120">
      <c r="B363" s="36"/>
      <c r="C363" s="58"/>
      <c r="D363" s="194" t="s">
        <v>148</v>
      </c>
      <c r="E363" s="58"/>
      <c r="F363" s="216" t="s">
        <v>581</v>
      </c>
      <c r="G363" s="58"/>
      <c r="H363" s="58"/>
      <c r="I363" s="150"/>
      <c r="J363" s="58"/>
      <c r="K363" s="58"/>
      <c r="L363" s="56"/>
      <c r="M363" s="73"/>
      <c r="N363" s="37"/>
      <c r="O363" s="37"/>
      <c r="P363" s="37"/>
      <c r="Q363" s="37"/>
      <c r="R363" s="37"/>
      <c r="S363" s="37"/>
      <c r="T363" s="74"/>
      <c r="AT363" s="18" t="s">
        <v>148</v>
      </c>
      <c r="AU363" s="18" t="s">
        <v>139</v>
      </c>
    </row>
    <row r="364" spans="2:65" s="10" customFormat="1" ht="29.85" customHeight="1">
      <c r="B364" s="163"/>
      <c r="C364" s="164"/>
      <c r="D364" s="177" t="s">
        <v>75</v>
      </c>
      <c r="E364" s="178" t="s">
        <v>582</v>
      </c>
      <c r="F364" s="178" t="s">
        <v>583</v>
      </c>
      <c r="G364" s="164"/>
      <c r="H364" s="164"/>
      <c r="I364" s="167"/>
      <c r="J364" s="179">
        <f>BK364</f>
        <v>0</v>
      </c>
      <c r="K364" s="164"/>
      <c r="L364" s="169"/>
      <c r="M364" s="170"/>
      <c r="N364" s="171"/>
      <c r="O364" s="171"/>
      <c r="P364" s="172">
        <f>SUM(P365:P374)</f>
        <v>0</v>
      </c>
      <c r="Q364" s="171"/>
      <c r="R364" s="172">
        <f>SUM(R365:R374)</f>
        <v>5.0140949999999997E-2</v>
      </c>
      <c r="S364" s="171"/>
      <c r="T364" s="173">
        <f>SUM(T365:T374)</f>
        <v>4.2450000000000002E-2</v>
      </c>
      <c r="AR364" s="174" t="s">
        <v>139</v>
      </c>
      <c r="AT364" s="175" t="s">
        <v>75</v>
      </c>
      <c r="AU364" s="175" t="s">
        <v>16</v>
      </c>
      <c r="AY364" s="174" t="s">
        <v>130</v>
      </c>
      <c r="BK364" s="176">
        <f>SUM(BK365:BK374)</f>
        <v>0</v>
      </c>
    </row>
    <row r="365" spans="2:65" s="1" customFormat="1" ht="20.399999999999999" customHeight="1">
      <c r="B365" s="36"/>
      <c r="C365" s="180" t="s">
        <v>584</v>
      </c>
      <c r="D365" s="180" t="s">
        <v>133</v>
      </c>
      <c r="E365" s="181" t="s">
        <v>585</v>
      </c>
      <c r="F365" s="182" t="s">
        <v>586</v>
      </c>
      <c r="G365" s="183" t="s">
        <v>136</v>
      </c>
      <c r="H365" s="184">
        <v>14.15</v>
      </c>
      <c r="I365" s="185"/>
      <c r="J365" s="186">
        <f>ROUND(I365*H365,2)</f>
        <v>0</v>
      </c>
      <c r="K365" s="182" t="s">
        <v>137</v>
      </c>
      <c r="L365" s="56"/>
      <c r="M365" s="187" t="s">
        <v>32</v>
      </c>
      <c r="N365" s="188" t="s">
        <v>48</v>
      </c>
      <c r="O365" s="37"/>
      <c r="P365" s="189">
        <f>O365*H365</f>
        <v>0</v>
      </c>
      <c r="Q365" s="189">
        <v>0</v>
      </c>
      <c r="R365" s="189">
        <f>Q365*H365</f>
        <v>0</v>
      </c>
      <c r="S365" s="189">
        <v>3.0000000000000001E-3</v>
      </c>
      <c r="T365" s="190">
        <f>S365*H365</f>
        <v>4.2450000000000002E-2</v>
      </c>
      <c r="AR365" s="18" t="s">
        <v>255</v>
      </c>
      <c r="AT365" s="18" t="s">
        <v>133</v>
      </c>
      <c r="AU365" s="18" t="s">
        <v>139</v>
      </c>
      <c r="AY365" s="18" t="s">
        <v>130</v>
      </c>
      <c r="BE365" s="191">
        <f>IF(N365="základní",J365,0)</f>
        <v>0</v>
      </c>
      <c r="BF365" s="191">
        <f>IF(N365="snížená",J365,0)</f>
        <v>0</v>
      </c>
      <c r="BG365" s="191">
        <f>IF(N365="zákl. přenesená",J365,0)</f>
        <v>0</v>
      </c>
      <c r="BH365" s="191">
        <f>IF(N365="sníž. přenesená",J365,0)</f>
        <v>0</v>
      </c>
      <c r="BI365" s="191">
        <f>IF(N365="nulová",J365,0)</f>
        <v>0</v>
      </c>
      <c r="BJ365" s="18" t="s">
        <v>139</v>
      </c>
      <c r="BK365" s="191">
        <f>ROUND(I365*H365,2)</f>
        <v>0</v>
      </c>
      <c r="BL365" s="18" t="s">
        <v>255</v>
      </c>
      <c r="BM365" s="18" t="s">
        <v>587</v>
      </c>
    </row>
    <row r="366" spans="2:65" s="11" customFormat="1" ht="12">
      <c r="B366" s="192"/>
      <c r="C366" s="193"/>
      <c r="D366" s="194" t="s">
        <v>141</v>
      </c>
      <c r="E366" s="195" t="s">
        <v>32</v>
      </c>
      <c r="F366" s="196" t="s">
        <v>588</v>
      </c>
      <c r="G366" s="193"/>
      <c r="H366" s="197" t="s">
        <v>32</v>
      </c>
      <c r="I366" s="198"/>
      <c r="J366" s="193"/>
      <c r="K366" s="193"/>
      <c r="L366" s="199"/>
      <c r="M366" s="200"/>
      <c r="N366" s="201"/>
      <c r="O366" s="201"/>
      <c r="P366" s="201"/>
      <c r="Q366" s="201"/>
      <c r="R366" s="201"/>
      <c r="S366" s="201"/>
      <c r="T366" s="202"/>
      <c r="AT366" s="203" t="s">
        <v>141</v>
      </c>
      <c r="AU366" s="203" t="s">
        <v>139</v>
      </c>
      <c r="AV366" s="11" t="s">
        <v>16</v>
      </c>
      <c r="AW366" s="11" t="s">
        <v>40</v>
      </c>
      <c r="AX366" s="11" t="s">
        <v>76</v>
      </c>
      <c r="AY366" s="203" t="s">
        <v>130</v>
      </c>
    </row>
    <row r="367" spans="2:65" s="12" customFormat="1" ht="12">
      <c r="B367" s="204"/>
      <c r="C367" s="205"/>
      <c r="D367" s="206" t="s">
        <v>141</v>
      </c>
      <c r="E367" s="207" t="s">
        <v>32</v>
      </c>
      <c r="F367" s="208" t="s">
        <v>589</v>
      </c>
      <c r="G367" s="205"/>
      <c r="H367" s="209">
        <v>14.15</v>
      </c>
      <c r="I367" s="210"/>
      <c r="J367" s="205"/>
      <c r="K367" s="205"/>
      <c r="L367" s="211"/>
      <c r="M367" s="212"/>
      <c r="N367" s="213"/>
      <c r="O367" s="213"/>
      <c r="P367" s="213"/>
      <c r="Q367" s="213"/>
      <c r="R367" s="213"/>
      <c r="S367" s="213"/>
      <c r="T367" s="214"/>
      <c r="AT367" s="215" t="s">
        <v>141</v>
      </c>
      <c r="AU367" s="215" t="s">
        <v>139</v>
      </c>
      <c r="AV367" s="12" t="s">
        <v>139</v>
      </c>
      <c r="AW367" s="12" t="s">
        <v>40</v>
      </c>
      <c r="AX367" s="12" t="s">
        <v>16</v>
      </c>
      <c r="AY367" s="215" t="s">
        <v>130</v>
      </c>
    </row>
    <row r="368" spans="2:65" s="1" customFormat="1" ht="28.8" customHeight="1">
      <c r="B368" s="36"/>
      <c r="C368" s="180" t="s">
        <v>590</v>
      </c>
      <c r="D368" s="180" t="s">
        <v>133</v>
      </c>
      <c r="E368" s="181" t="s">
        <v>591</v>
      </c>
      <c r="F368" s="182" t="s">
        <v>592</v>
      </c>
      <c r="G368" s="183" t="s">
        <v>136</v>
      </c>
      <c r="H368" s="184">
        <v>13.15</v>
      </c>
      <c r="I368" s="185"/>
      <c r="J368" s="186">
        <f>ROUND(I368*H368,2)</f>
        <v>0</v>
      </c>
      <c r="K368" s="182" t="s">
        <v>137</v>
      </c>
      <c r="L368" s="56"/>
      <c r="M368" s="187" t="s">
        <v>32</v>
      </c>
      <c r="N368" s="188" t="s">
        <v>48</v>
      </c>
      <c r="O368" s="37"/>
      <c r="P368" s="189">
        <f>O368*H368</f>
        <v>0</v>
      </c>
      <c r="Q368" s="189">
        <v>6.9999999999999999E-4</v>
      </c>
      <c r="R368" s="189">
        <f>Q368*H368</f>
        <v>9.2049999999999996E-3</v>
      </c>
      <c r="S368" s="189">
        <v>0</v>
      </c>
      <c r="T368" s="190">
        <f>S368*H368</f>
        <v>0</v>
      </c>
      <c r="AR368" s="18" t="s">
        <v>255</v>
      </c>
      <c r="AT368" s="18" t="s">
        <v>133</v>
      </c>
      <c r="AU368" s="18" t="s">
        <v>139</v>
      </c>
      <c r="AY368" s="18" t="s">
        <v>130</v>
      </c>
      <c r="BE368" s="191">
        <f>IF(N368="základní",J368,0)</f>
        <v>0</v>
      </c>
      <c r="BF368" s="191">
        <f>IF(N368="snížená",J368,0)</f>
        <v>0</v>
      </c>
      <c r="BG368" s="191">
        <f>IF(N368="zákl. přenesená",J368,0)</f>
        <v>0</v>
      </c>
      <c r="BH368" s="191">
        <f>IF(N368="sníž. přenesená",J368,0)</f>
        <v>0</v>
      </c>
      <c r="BI368" s="191">
        <f>IF(N368="nulová",J368,0)</f>
        <v>0</v>
      </c>
      <c r="BJ368" s="18" t="s">
        <v>139</v>
      </c>
      <c r="BK368" s="191">
        <f>ROUND(I368*H368,2)</f>
        <v>0</v>
      </c>
      <c r="BL368" s="18" t="s">
        <v>255</v>
      </c>
      <c r="BM368" s="18" t="s">
        <v>593</v>
      </c>
    </row>
    <row r="369" spans="2:65" s="11" customFormat="1" ht="12">
      <c r="B369" s="192"/>
      <c r="C369" s="193"/>
      <c r="D369" s="194" t="s">
        <v>141</v>
      </c>
      <c r="E369" s="195" t="s">
        <v>32</v>
      </c>
      <c r="F369" s="196" t="s">
        <v>594</v>
      </c>
      <c r="G369" s="193"/>
      <c r="H369" s="197" t="s">
        <v>32</v>
      </c>
      <c r="I369" s="198"/>
      <c r="J369" s="193"/>
      <c r="K369" s="193"/>
      <c r="L369" s="199"/>
      <c r="M369" s="200"/>
      <c r="N369" s="201"/>
      <c r="O369" s="201"/>
      <c r="P369" s="201"/>
      <c r="Q369" s="201"/>
      <c r="R369" s="201"/>
      <c r="S369" s="201"/>
      <c r="T369" s="202"/>
      <c r="AT369" s="203" t="s">
        <v>141</v>
      </c>
      <c r="AU369" s="203" t="s">
        <v>139</v>
      </c>
      <c r="AV369" s="11" t="s">
        <v>16</v>
      </c>
      <c r="AW369" s="11" t="s">
        <v>40</v>
      </c>
      <c r="AX369" s="11" t="s">
        <v>76</v>
      </c>
      <c r="AY369" s="203" t="s">
        <v>130</v>
      </c>
    </row>
    <row r="370" spans="2:65" s="12" customFormat="1" ht="12">
      <c r="B370" s="204"/>
      <c r="C370" s="205"/>
      <c r="D370" s="206" t="s">
        <v>141</v>
      </c>
      <c r="E370" s="207" t="s">
        <v>32</v>
      </c>
      <c r="F370" s="208" t="s">
        <v>595</v>
      </c>
      <c r="G370" s="205"/>
      <c r="H370" s="209">
        <v>13.15</v>
      </c>
      <c r="I370" s="210"/>
      <c r="J370" s="205"/>
      <c r="K370" s="205"/>
      <c r="L370" s="211"/>
      <c r="M370" s="212"/>
      <c r="N370" s="213"/>
      <c r="O370" s="213"/>
      <c r="P370" s="213"/>
      <c r="Q370" s="213"/>
      <c r="R370" s="213"/>
      <c r="S370" s="213"/>
      <c r="T370" s="214"/>
      <c r="AT370" s="215" t="s">
        <v>141</v>
      </c>
      <c r="AU370" s="215" t="s">
        <v>139</v>
      </c>
      <c r="AV370" s="12" t="s">
        <v>139</v>
      </c>
      <c r="AW370" s="12" t="s">
        <v>40</v>
      </c>
      <c r="AX370" s="12" t="s">
        <v>16</v>
      </c>
      <c r="AY370" s="215" t="s">
        <v>130</v>
      </c>
    </row>
    <row r="371" spans="2:65" s="1" customFormat="1" ht="20.399999999999999" customHeight="1">
      <c r="B371" s="36"/>
      <c r="C371" s="237" t="s">
        <v>596</v>
      </c>
      <c r="D371" s="237" t="s">
        <v>339</v>
      </c>
      <c r="E371" s="238" t="s">
        <v>597</v>
      </c>
      <c r="F371" s="239" t="s">
        <v>598</v>
      </c>
      <c r="G371" s="240" t="s">
        <v>136</v>
      </c>
      <c r="H371" s="241">
        <v>14.465</v>
      </c>
      <c r="I371" s="242"/>
      <c r="J371" s="243">
        <f>ROUND(I371*H371,2)</f>
        <v>0</v>
      </c>
      <c r="K371" s="239" t="s">
        <v>137</v>
      </c>
      <c r="L371" s="244"/>
      <c r="M371" s="245" t="s">
        <v>32</v>
      </c>
      <c r="N371" s="246" t="s">
        <v>48</v>
      </c>
      <c r="O371" s="37"/>
      <c r="P371" s="189">
        <f>O371*H371</f>
        <v>0</v>
      </c>
      <c r="Q371" s="189">
        <v>2.8300000000000001E-3</v>
      </c>
      <c r="R371" s="189">
        <f>Q371*H371</f>
        <v>4.0935949999999999E-2</v>
      </c>
      <c r="S371" s="189">
        <v>0</v>
      </c>
      <c r="T371" s="190">
        <f>S371*H371</f>
        <v>0</v>
      </c>
      <c r="AR371" s="18" t="s">
        <v>342</v>
      </c>
      <c r="AT371" s="18" t="s">
        <v>339</v>
      </c>
      <c r="AU371" s="18" t="s">
        <v>139</v>
      </c>
      <c r="AY371" s="18" t="s">
        <v>130</v>
      </c>
      <c r="BE371" s="191">
        <f>IF(N371="základní",J371,0)</f>
        <v>0</v>
      </c>
      <c r="BF371" s="191">
        <f>IF(N371="snížená",J371,0)</f>
        <v>0</v>
      </c>
      <c r="BG371" s="191">
        <f>IF(N371="zákl. přenesená",J371,0)</f>
        <v>0</v>
      </c>
      <c r="BH371" s="191">
        <f>IF(N371="sníž. přenesená",J371,0)</f>
        <v>0</v>
      </c>
      <c r="BI371" s="191">
        <f>IF(N371="nulová",J371,0)</f>
        <v>0</v>
      </c>
      <c r="BJ371" s="18" t="s">
        <v>139</v>
      </c>
      <c r="BK371" s="191">
        <f>ROUND(I371*H371,2)</f>
        <v>0</v>
      </c>
      <c r="BL371" s="18" t="s">
        <v>255</v>
      </c>
      <c r="BM371" s="18" t="s">
        <v>599</v>
      </c>
    </row>
    <row r="372" spans="2:65" s="12" customFormat="1" ht="12">
      <c r="B372" s="204"/>
      <c r="C372" s="205"/>
      <c r="D372" s="206" t="s">
        <v>141</v>
      </c>
      <c r="E372" s="205"/>
      <c r="F372" s="208" t="s">
        <v>600</v>
      </c>
      <c r="G372" s="205"/>
      <c r="H372" s="209">
        <v>14.465</v>
      </c>
      <c r="I372" s="210"/>
      <c r="J372" s="205"/>
      <c r="K372" s="205"/>
      <c r="L372" s="211"/>
      <c r="M372" s="212"/>
      <c r="N372" s="213"/>
      <c r="O372" s="213"/>
      <c r="P372" s="213"/>
      <c r="Q372" s="213"/>
      <c r="R372" s="213"/>
      <c r="S372" s="213"/>
      <c r="T372" s="214"/>
      <c r="AT372" s="215" t="s">
        <v>141</v>
      </c>
      <c r="AU372" s="215" t="s">
        <v>139</v>
      </c>
      <c r="AV372" s="12" t="s">
        <v>139</v>
      </c>
      <c r="AW372" s="12" t="s">
        <v>4</v>
      </c>
      <c r="AX372" s="12" t="s">
        <v>16</v>
      </c>
      <c r="AY372" s="215" t="s">
        <v>130</v>
      </c>
    </row>
    <row r="373" spans="2:65" s="1" customFormat="1" ht="28.8" customHeight="1">
      <c r="B373" s="36"/>
      <c r="C373" s="180" t="s">
        <v>601</v>
      </c>
      <c r="D373" s="180" t="s">
        <v>133</v>
      </c>
      <c r="E373" s="181" t="s">
        <v>602</v>
      </c>
      <c r="F373" s="182" t="s">
        <v>603</v>
      </c>
      <c r="G373" s="183" t="s">
        <v>363</v>
      </c>
      <c r="H373" s="247"/>
      <c r="I373" s="185"/>
      <c r="J373" s="186">
        <f>ROUND(I373*H373,2)</f>
        <v>0</v>
      </c>
      <c r="K373" s="182" t="s">
        <v>137</v>
      </c>
      <c r="L373" s="56"/>
      <c r="M373" s="187" t="s">
        <v>32</v>
      </c>
      <c r="N373" s="188" t="s">
        <v>48</v>
      </c>
      <c r="O373" s="37"/>
      <c r="P373" s="189">
        <f>O373*H373</f>
        <v>0</v>
      </c>
      <c r="Q373" s="189">
        <v>0</v>
      </c>
      <c r="R373" s="189">
        <f>Q373*H373</f>
        <v>0</v>
      </c>
      <c r="S373" s="189">
        <v>0</v>
      </c>
      <c r="T373" s="190">
        <f>S373*H373</f>
        <v>0</v>
      </c>
      <c r="AR373" s="18" t="s">
        <v>255</v>
      </c>
      <c r="AT373" s="18" t="s">
        <v>133</v>
      </c>
      <c r="AU373" s="18" t="s">
        <v>139</v>
      </c>
      <c r="AY373" s="18" t="s">
        <v>130</v>
      </c>
      <c r="BE373" s="191">
        <f>IF(N373="základní",J373,0)</f>
        <v>0</v>
      </c>
      <c r="BF373" s="191">
        <f>IF(N373="snížená",J373,0)</f>
        <v>0</v>
      </c>
      <c r="BG373" s="191">
        <f>IF(N373="zákl. přenesená",J373,0)</f>
        <v>0</v>
      </c>
      <c r="BH373" s="191">
        <f>IF(N373="sníž. přenesená",J373,0)</f>
        <v>0</v>
      </c>
      <c r="BI373" s="191">
        <f>IF(N373="nulová",J373,0)</f>
        <v>0</v>
      </c>
      <c r="BJ373" s="18" t="s">
        <v>139</v>
      </c>
      <c r="BK373" s="191">
        <f>ROUND(I373*H373,2)</f>
        <v>0</v>
      </c>
      <c r="BL373" s="18" t="s">
        <v>255</v>
      </c>
      <c r="BM373" s="18" t="s">
        <v>604</v>
      </c>
    </row>
    <row r="374" spans="2:65" s="1" customFormat="1" ht="120">
      <c r="B374" s="36"/>
      <c r="C374" s="58"/>
      <c r="D374" s="194" t="s">
        <v>148</v>
      </c>
      <c r="E374" s="58"/>
      <c r="F374" s="216" t="s">
        <v>510</v>
      </c>
      <c r="G374" s="58"/>
      <c r="H374" s="58"/>
      <c r="I374" s="150"/>
      <c r="J374" s="58"/>
      <c r="K374" s="58"/>
      <c r="L374" s="56"/>
      <c r="M374" s="73"/>
      <c r="N374" s="37"/>
      <c r="O374" s="37"/>
      <c r="P374" s="37"/>
      <c r="Q374" s="37"/>
      <c r="R374" s="37"/>
      <c r="S374" s="37"/>
      <c r="T374" s="74"/>
      <c r="AT374" s="18" t="s">
        <v>148</v>
      </c>
      <c r="AU374" s="18" t="s">
        <v>139</v>
      </c>
    </row>
    <row r="375" spans="2:65" s="10" customFormat="1" ht="29.85" customHeight="1">
      <c r="B375" s="163"/>
      <c r="C375" s="164"/>
      <c r="D375" s="177" t="s">
        <v>75</v>
      </c>
      <c r="E375" s="178" t="s">
        <v>605</v>
      </c>
      <c r="F375" s="178" t="s">
        <v>606</v>
      </c>
      <c r="G375" s="164"/>
      <c r="H375" s="164"/>
      <c r="I375" s="167"/>
      <c r="J375" s="179">
        <f>BK375</f>
        <v>0</v>
      </c>
      <c r="K375" s="164"/>
      <c r="L375" s="169"/>
      <c r="M375" s="170"/>
      <c r="N375" s="171"/>
      <c r="O375" s="171"/>
      <c r="P375" s="172">
        <f>SUM(P376:P398)</f>
        <v>0</v>
      </c>
      <c r="Q375" s="171"/>
      <c r="R375" s="172">
        <f>SUM(R376:R398)</f>
        <v>0.40183960000000002</v>
      </c>
      <c r="S375" s="171"/>
      <c r="T375" s="173">
        <f>SUM(T376:T398)</f>
        <v>0</v>
      </c>
      <c r="AR375" s="174" t="s">
        <v>139</v>
      </c>
      <c r="AT375" s="175" t="s">
        <v>75</v>
      </c>
      <c r="AU375" s="175" t="s">
        <v>16</v>
      </c>
      <c r="AY375" s="174" t="s">
        <v>130</v>
      </c>
      <c r="BK375" s="176">
        <f>SUM(BK376:BK398)</f>
        <v>0</v>
      </c>
    </row>
    <row r="376" spans="2:65" s="1" customFormat="1" ht="40.200000000000003" customHeight="1">
      <c r="B376" s="36"/>
      <c r="C376" s="180" t="s">
        <v>607</v>
      </c>
      <c r="D376" s="180" t="s">
        <v>133</v>
      </c>
      <c r="E376" s="181" t="s">
        <v>608</v>
      </c>
      <c r="F376" s="182" t="s">
        <v>609</v>
      </c>
      <c r="G376" s="183" t="s">
        <v>136</v>
      </c>
      <c r="H376" s="184">
        <v>24.216000000000001</v>
      </c>
      <c r="I376" s="185"/>
      <c r="J376" s="186">
        <f>ROUND(I376*H376,2)</f>
        <v>0</v>
      </c>
      <c r="K376" s="182" t="s">
        <v>137</v>
      </c>
      <c r="L376" s="56"/>
      <c r="M376" s="187" t="s">
        <v>32</v>
      </c>
      <c r="N376" s="188" t="s">
        <v>48</v>
      </c>
      <c r="O376" s="37"/>
      <c r="P376" s="189">
        <f>O376*H376</f>
        <v>0</v>
      </c>
      <c r="Q376" s="189">
        <v>3.0000000000000001E-3</v>
      </c>
      <c r="R376" s="189">
        <f>Q376*H376</f>
        <v>7.2648000000000004E-2</v>
      </c>
      <c r="S376" s="189">
        <v>0</v>
      </c>
      <c r="T376" s="190">
        <f>S376*H376</f>
        <v>0</v>
      </c>
      <c r="AR376" s="18" t="s">
        <v>255</v>
      </c>
      <c r="AT376" s="18" t="s">
        <v>133</v>
      </c>
      <c r="AU376" s="18" t="s">
        <v>139</v>
      </c>
      <c r="AY376" s="18" t="s">
        <v>130</v>
      </c>
      <c r="BE376" s="191">
        <f>IF(N376="základní",J376,0)</f>
        <v>0</v>
      </c>
      <c r="BF376" s="191">
        <f>IF(N376="snížená",J376,0)</f>
        <v>0</v>
      </c>
      <c r="BG376" s="191">
        <f>IF(N376="zákl. přenesená",J376,0)</f>
        <v>0</v>
      </c>
      <c r="BH376" s="191">
        <f>IF(N376="sníž. přenesená",J376,0)</f>
        <v>0</v>
      </c>
      <c r="BI376" s="191">
        <f>IF(N376="nulová",J376,0)</f>
        <v>0</v>
      </c>
      <c r="BJ376" s="18" t="s">
        <v>139</v>
      </c>
      <c r="BK376" s="191">
        <f>ROUND(I376*H376,2)</f>
        <v>0</v>
      </c>
      <c r="BL376" s="18" t="s">
        <v>255</v>
      </c>
      <c r="BM376" s="18" t="s">
        <v>610</v>
      </c>
    </row>
    <row r="377" spans="2:65" s="11" customFormat="1" ht="12">
      <c r="B377" s="192"/>
      <c r="C377" s="193"/>
      <c r="D377" s="194" t="s">
        <v>141</v>
      </c>
      <c r="E377" s="195" t="s">
        <v>32</v>
      </c>
      <c r="F377" s="196" t="s">
        <v>611</v>
      </c>
      <c r="G377" s="193"/>
      <c r="H377" s="197" t="s">
        <v>32</v>
      </c>
      <c r="I377" s="198"/>
      <c r="J377" s="193"/>
      <c r="K377" s="193"/>
      <c r="L377" s="199"/>
      <c r="M377" s="200"/>
      <c r="N377" s="201"/>
      <c r="O377" s="201"/>
      <c r="P377" s="201"/>
      <c r="Q377" s="201"/>
      <c r="R377" s="201"/>
      <c r="S377" s="201"/>
      <c r="T377" s="202"/>
      <c r="AT377" s="203" t="s">
        <v>141</v>
      </c>
      <c r="AU377" s="203" t="s">
        <v>139</v>
      </c>
      <c r="AV377" s="11" t="s">
        <v>16</v>
      </c>
      <c r="AW377" s="11" t="s">
        <v>40</v>
      </c>
      <c r="AX377" s="11" t="s">
        <v>76</v>
      </c>
      <c r="AY377" s="203" t="s">
        <v>130</v>
      </c>
    </row>
    <row r="378" spans="2:65" s="12" customFormat="1" ht="12">
      <c r="B378" s="204"/>
      <c r="C378" s="205"/>
      <c r="D378" s="206" t="s">
        <v>141</v>
      </c>
      <c r="E378" s="207" t="s">
        <v>32</v>
      </c>
      <c r="F378" s="208" t="s">
        <v>612</v>
      </c>
      <c r="G378" s="205"/>
      <c r="H378" s="209">
        <v>24.216000000000001</v>
      </c>
      <c r="I378" s="210"/>
      <c r="J378" s="205"/>
      <c r="K378" s="205"/>
      <c r="L378" s="211"/>
      <c r="M378" s="212"/>
      <c r="N378" s="213"/>
      <c r="O378" s="213"/>
      <c r="P378" s="213"/>
      <c r="Q378" s="213"/>
      <c r="R378" s="213"/>
      <c r="S378" s="213"/>
      <c r="T378" s="214"/>
      <c r="AT378" s="215" t="s">
        <v>141</v>
      </c>
      <c r="AU378" s="215" t="s">
        <v>139</v>
      </c>
      <c r="AV378" s="12" t="s">
        <v>139</v>
      </c>
      <c r="AW378" s="12" t="s">
        <v>40</v>
      </c>
      <c r="AX378" s="12" t="s">
        <v>16</v>
      </c>
      <c r="AY378" s="215" t="s">
        <v>130</v>
      </c>
    </row>
    <row r="379" spans="2:65" s="1" customFormat="1" ht="20.399999999999999" customHeight="1">
      <c r="B379" s="36"/>
      <c r="C379" s="237" t="s">
        <v>613</v>
      </c>
      <c r="D379" s="237" t="s">
        <v>339</v>
      </c>
      <c r="E379" s="238" t="s">
        <v>614</v>
      </c>
      <c r="F379" s="239" t="s">
        <v>615</v>
      </c>
      <c r="G379" s="240" t="s">
        <v>136</v>
      </c>
      <c r="H379" s="241">
        <v>26.638000000000002</v>
      </c>
      <c r="I379" s="242"/>
      <c r="J379" s="243">
        <f>ROUND(I379*H379,2)</f>
        <v>0</v>
      </c>
      <c r="K379" s="239" t="s">
        <v>137</v>
      </c>
      <c r="L379" s="244"/>
      <c r="M379" s="245" t="s">
        <v>32</v>
      </c>
      <c r="N379" s="246" t="s">
        <v>48</v>
      </c>
      <c r="O379" s="37"/>
      <c r="P379" s="189">
        <f>O379*H379</f>
        <v>0</v>
      </c>
      <c r="Q379" s="189">
        <v>1.18E-2</v>
      </c>
      <c r="R379" s="189">
        <f>Q379*H379</f>
        <v>0.31432840000000001</v>
      </c>
      <c r="S379" s="189">
        <v>0</v>
      </c>
      <c r="T379" s="190">
        <f>S379*H379</f>
        <v>0</v>
      </c>
      <c r="AR379" s="18" t="s">
        <v>342</v>
      </c>
      <c r="AT379" s="18" t="s">
        <v>339</v>
      </c>
      <c r="AU379" s="18" t="s">
        <v>139</v>
      </c>
      <c r="AY379" s="18" t="s">
        <v>130</v>
      </c>
      <c r="BE379" s="191">
        <f>IF(N379="základní",J379,0)</f>
        <v>0</v>
      </c>
      <c r="BF379" s="191">
        <f>IF(N379="snížená",J379,0)</f>
        <v>0</v>
      </c>
      <c r="BG379" s="191">
        <f>IF(N379="zákl. přenesená",J379,0)</f>
        <v>0</v>
      </c>
      <c r="BH379" s="191">
        <f>IF(N379="sníž. přenesená",J379,0)</f>
        <v>0</v>
      </c>
      <c r="BI379" s="191">
        <f>IF(N379="nulová",J379,0)</f>
        <v>0</v>
      </c>
      <c r="BJ379" s="18" t="s">
        <v>139</v>
      </c>
      <c r="BK379" s="191">
        <f>ROUND(I379*H379,2)</f>
        <v>0</v>
      </c>
      <c r="BL379" s="18" t="s">
        <v>255</v>
      </c>
      <c r="BM379" s="18" t="s">
        <v>616</v>
      </c>
    </row>
    <row r="380" spans="2:65" s="12" customFormat="1" ht="12">
      <c r="B380" s="204"/>
      <c r="C380" s="205"/>
      <c r="D380" s="206" t="s">
        <v>141</v>
      </c>
      <c r="E380" s="205"/>
      <c r="F380" s="208" t="s">
        <v>617</v>
      </c>
      <c r="G380" s="205"/>
      <c r="H380" s="209">
        <v>26.638000000000002</v>
      </c>
      <c r="I380" s="210"/>
      <c r="J380" s="205"/>
      <c r="K380" s="205"/>
      <c r="L380" s="211"/>
      <c r="M380" s="212"/>
      <c r="N380" s="213"/>
      <c r="O380" s="213"/>
      <c r="P380" s="213"/>
      <c r="Q380" s="213"/>
      <c r="R380" s="213"/>
      <c r="S380" s="213"/>
      <c r="T380" s="214"/>
      <c r="AT380" s="215" t="s">
        <v>141</v>
      </c>
      <c r="AU380" s="215" t="s">
        <v>139</v>
      </c>
      <c r="AV380" s="12" t="s">
        <v>139</v>
      </c>
      <c r="AW380" s="12" t="s">
        <v>4</v>
      </c>
      <c r="AX380" s="12" t="s">
        <v>16</v>
      </c>
      <c r="AY380" s="215" t="s">
        <v>130</v>
      </c>
    </row>
    <row r="381" spans="2:65" s="1" customFormat="1" ht="28.8" customHeight="1">
      <c r="B381" s="36"/>
      <c r="C381" s="180" t="s">
        <v>618</v>
      </c>
      <c r="D381" s="180" t="s">
        <v>133</v>
      </c>
      <c r="E381" s="181" t="s">
        <v>619</v>
      </c>
      <c r="F381" s="182" t="s">
        <v>620</v>
      </c>
      <c r="G381" s="183" t="s">
        <v>136</v>
      </c>
      <c r="H381" s="184">
        <v>7.3949999999999996</v>
      </c>
      <c r="I381" s="185"/>
      <c r="J381" s="186">
        <f>ROUND(I381*H381,2)</f>
        <v>0</v>
      </c>
      <c r="K381" s="182" t="s">
        <v>137</v>
      </c>
      <c r="L381" s="56"/>
      <c r="M381" s="187" t="s">
        <v>32</v>
      </c>
      <c r="N381" s="188" t="s">
        <v>48</v>
      </c>
      <c r="O381" s="37"/>
      <c r="P381" s="189">
        <f>O381*H381</f>
        <v>0</v>
      </c>
      <c r="Q381" s="189">
        <v>0</v>
      </c>
      <c r="R381" s="189">
        <f>Q381*H381</f>
        <v>0</v>
      </c>
      <c r="S381" s="189">
        <v>0</v>
      </c>
      <c r="T381" s="190">
        <f>S381*H381</f>
        <v>0</v>
      </c>
      <c r="AR381" s="18" t="s">
        <v>255</v>
      </c>
      <c r="AT381" s="18" t="s">
        <v>133</v>
      </c>
      <c r="AU381" s="18" t="s">
        <v>139</v>
      </c>
      <c r="AY381" s="18" t="s">
        <v>130</v>
      </c>
      <c r="BE381" s="191">
        <f>IF(N381="základní",J381,0)</f>
        <v>0</v>
      </c>
      <c r="BF381" s="191">
        <f>IF(N381="snížená",J381,0)</f>
        <v>0</v>
      </c>
      <c r="BG381" s="191">
        <f>IF(N381="zákl. přenesená",J381,0)</f>
        <v>0</v>
      </c>
      <c r="BH381" s="191">
        <f>IF(N381="sníž. přenesená",J381,0)</f>
        <v>0</v>
      </c>
      <c r="BI381" s="191">
        <f>IF(N381="nulová",J381,0)</f>
        <v>0</v>
      </c>
      <c r="BJ381" s="18" t="s">
        <v>139</v>
      </c>
      <c r="BK381" s="191">
        <f>ROUND(I381*H381,2)</f>
        <v>0</v>
      </c>
      <c r="BL381" s="18" t="s">
        <v>255</v>
      </c>
      <c r="BM381" s="18" t="s">
        <v>621</v>
      </c>
    </row>
    <row r="382" spans="2:65" s="11" customFormat="1" ht="12">
      <c r="B382" s="192"/>
      <c r="C382" s="193"/>
      <c r="D382" s="194" t="s">
        <v>141</v>
      </c>
      <c r="E382" s="195" t="s">
        <v>32</v>
      </c>
      <c r="F382" s="196" t="s">
        <v>622</v>
      </c>
      <c r="G382" s="193"/>
      <c r="H382" s="197" t="s">
        <v>32</v>
      </c>
      <c r="I382" s="198"/>
      <c r="J382" s="193"/>
      <c r="K382" s="193"/>
      <c r="L382" s="199"/>
      <c r="M382" s="200"/>
      <c r="N382" s="201"/>
      <c r="O382" s="201"/>
      <c r="P382" s="201"/>
      <c r="Q382" s="201"/>
      <c r="R382" s="201"/>
      <c r="S382" s="201"/>
      <c r="T382" s="202"/>
      <c r="AT382" s="203" t="s">
        <v>141</v>
      </c>
      <c r="AU382" s="203" t="s">
        <v>139</v>
      </c>
      <c r="AV382" s="11" t="s">
        <v>16</v>
      </c>
      <c r="AW382" s="11" t="s">
        <v>40</v>
      </c>
      <c r="AX382" s="11" t="s">
        <v>76</v>
      </c>
      <c r="AY382" s="203" t="s">
        <v>130</v>
      </c>
    </row>
    <row r="383" spans="2:65" s="12" customFormat="1" ht="12">
      <c r="B383" s="204"/>
      <c r="C383" s="205"/>
      <c r="D383" s="206" t="s">
        <v>141</v>
      </c>
      <c r="E383" s="207" t="s">
        <v>32</v>
      </c>
      <c r="F383" s="208" t="s">
        <v>623</v>
      </c>
      <c r="G383" s="205"/>
      <c r="H383" s="209">
        <v>7.3949999999999996</v>
      </c>
      <c r="I383" s="210"/>
      <c r="J383" s="205"/>
      <c r="K383" s="205"/>
      <c r="L383" s="211"/>
      <c r="M383" s="212"/>
      <c r="N383" s="213"/>
      <c r="O383" s="213"/>
      <c r="P383" s="213"/>
      <c r="Q383" s="213"/>
      <c r="R383" s="213"/>
      <c r="S383" s="213"/>
      <c r="T383" s="214"/>
      <c r="AT383" s="215" t="s">
        <v>141</v>
      </c>
      <c r="AU383" s="215" t="s">
        <v>139</v>
      </c>
      <c r="AV383" s="12" t="s">
        <v>139</v>
      </c>
      <c r="AW383" s="12" t="s">
        <v>40</v>
      </c>
      <c r="AX383" s="12" t="s">
        <v>16</v>
      </c>
      <c r="AY383" s="215" t="s">
        <v>130</v>
      </c>
    </row>
    <row r="384" spans="2:65" s="1" customFormat="1" ht="28.8" customHeight="1">
      <c r="B384" s="36"/>
      <c r="C384" s="180" t="s">
        <v>624</v>
      </c>
      <c r="D384" s="180" t="s">
        <v>133</v>
      </c>
      <c r="E384" s="181" t="s">
        <v>625</v>
      </c>
      <c r="F384" s="182" t="s">
        <v>626</v>
      </c>
      <c r="G384" s="183" t="s">
        <v>136</v>
      </c>
      <c r="H384" s="184">
        <v>24.216000000000001</v>
      </c>
      <c r="I384" s="185"/>
      <c r="J384" s="186">
        <f>ROUND(I384*H384,2)</f>
        <v>0</v>
      </c>
      <c r="K384" s="182" t="s">
        <v>137</v>
      </c>
      <c r="L384" s="56"/>
      <c r="M384" s="187" t="s">
        <v>32</v>
      </c>
      <c r="N384" s="188" t="s">
        <v>48</v>
      </c>
      <c r="O384" s="37"/>
      <c r="P384" s="189">
        <f>O384*H384</f>
        <v>0</v>
      </c>
      <c r="Q384" s="189">
        <v>0</v>
      </c>
      <c r="R384" s="189">
        <f>Q384*H384</f>
        <v>0</v>
      </c>
      <c r="S384" s="189">
        <v>0</v>
      </c>
      <c r="T384" s="190">
        <f>S384*H384</f>
        <v>0</v>
      </c>
      <c r="AR384" s="18" t="s">
        <v>255</v>
      </c>
      <c r="AT384" s="18" t="s">
        <v>133</v>
      </c>
      <c r="AU384" s="18" t="s">
        <v>139</v>
      </c>
      <c r="AY384" s="18" t="s">
        <v>130</v>
      </c>
      <c r="BE384" s="191">
        <f>IF(N384="základní",J384,0)</f>
        <v>0</v>
      </c>
      <c r="BF384" s="191">
        <f>IF(N384="snížená",J384,0)</f>
        <v>0</v>
      </c>
      <c r="BG384" s="191">
        <f>IF(N384="zákl. přenesená",J384,0)</f>
        <v>0</v>
      </c>
      <c r="BH384" s="191">
        <f>IF(N384="sníž. přenesená",J384,0)</f>
        <v>0</v>
      </c>
      <c r="BI384" s="191">
        <f>IF(N384="nulová",J384,0)</f>
        <v>0</v>
      </c>
      <c r="BJ384" s="18" t="s">
        <v>139</v>
      </c>
      <c r="BK384" s="191">
        <f>ROUND(I384*H384,2)</f>
        <v>0</v>
      </c>
      <c r="BL384" s="18" t="s">
        <v>255</v>
      </c>
      <c r="BM384" s="18" t="s">
        <v>627</v>
      </c>
    </row>
    <row r="385" spans="2:65" s="1" customFormat="1" ht="28.8" customHeight="1">
      <c r="B385" s="36"/>
      <c r="C385" s="180" t="s">
        <v>628</v>
      </c>
      <c r="D385" s="180" t="s">
        <v>133</v>
      </c>
      <c r="E385" s="181" t="s">
        <v>629</v>
      </c>
      <c r="F385" s="182" t="s">
        <v>630</v>
      </c>
      <c r="G385" s="183" t="s">
        <v>136</v>
      </c>
      <c r="H385" s="184">
        <v>24.216000000000001</v>
      </c>
      <c r="I385" s="185"/>
      <c r="J385" s="186">
        <f>ROUND(I385*H385,2)</f>
        <v>0</v>
      </c>
      <c r="K385" s="182" t="s">
        <v>137</v>
      </c>
      <c r="L385" s="56"/>
      <c r="M385" s="187" t="s">
        <v>32</v>
      </c>
      <c r="N385" s="188" t="s">
        <v>48</v>
      </c>
      <c r="O385" s="37"/>
      <c r="P385" s="189">
        <f>O385*H385</f>
        <v>0</v>
      </c>
      <c r="Q385" s="189">
        <v>0</v>
      </c>
      <c r="R385" s="189">
        <f>Q385*H385</f>
        <v>0</v>
      </c>
      <c r="S385" s="189">
        <v>0</v>
      </c>
      <c r="T385" s="190">
        <f>S385*H385</f>
        <v>0</v>
      </c>
      <c r="AR385" s="18" t="s">
        <v>255</v>
      </c>
      <c r="AT385" s="18" t="s">
        <v>133</v>
      </c>
      <c r="AU385" s="18" t="s">
        <v>139</v>
      </c>
      <c r="AY385" s="18" t="s">
        <v>130</v>
      </c>
      <c r="BE385" s="191">
        <f>IF(N385="základní",J385,0)</f>
        <v>0</v>
      </c>
      <c r="BF385" s="191">
        <f>IF(N385="snížená",J385,0)</f>
        <v>0</v>
      </c>
      <c r="BG385" s="191">
        <f>IF(N385="zákl. přenesená",J385,0)</f>
        <v>0</v>
      </c>
      <c r="BH385" s="191">
        <f>IF(N385="sníž. přenesená",J385,0)</f>
        <v>0</v>
      </c>
      <c r="BI385" s="191">
        <f>IF(N385="nulová",J385,0)</f>
        <v>0</v>
      </c>
      <c r="BJ385" s="18" t="s">
        <v>139</v>
      </c>
      <c r="BK385" s="191">
        <f>ROUND(I385*H385,2)</f>
        <v>0</v>
      </c>
      <c r="BL385" s="18" t="s">
        <v>255</v>
      </c>
      <c r="BM385" s="18" t="s">
        <v>631</v>
      </c>
    </row>
    <row r="386" spans="2:65" s="1" customFormat="1" ht="28.8" customHeight="1">
      <c r="B386" s="36"/>
      <c r="C386" s="180" t="s">
        <v>632</v>
      </c>
      <c r="D386" s="180" t="s">
        <v>133</v>
      </c>
      <c r="E386" s="181" t="s">
        <v>633</v>
      </c>
      <c r="F386" s="182" t="s">
        <v>634</v>
      </c>
      <c r="G386" s="183" t="s">
        <v>146</v>
      </c>
      <c r="H386" s="184">
        <v>22.8</v>
      </c>
      <c r="I386" s="185"/>
      <c r="J386" s="186">
        <f>ROUND(I386*H386,2)</f>
        <v>0</v>
      </c>
      <c r="K386" s="182" t="s">
        <v>137</v>
      </c>
      <c r="L386" s="56"/>
      <c r="M386" s="187" t="s">
        <v>32</v>
      </c>
      <c r="N386" s="188" t="s">
        <v>48</v>
      </c>
      <c r="O386" s="37"/>
      <c r="P386" s="189">
        <f>O386*H386</f>
        <v>0</v>
      </c>
      <c r="Q386" s="189">
        <v>3.1E-4</v>
      </c>
      <c r="R386" s="189">
        <f>Q386*H386</f>
        <v>7.0680000000000005E-3</v>
      </c>
      <c r="S386" s="189">
        <v>0</v>
      </c>
      <c r="T386" s="190">
        <f>S386*H386</f>
        <v>0</v>
      </c>
      <c r="AR386" s="18" t="s">
        <v>255</v>
      </c>
      <c r="AT386" s="18" t="s">
        <v>133</v>
      </c>
      <c r="AU386" s="18" t="s">
        <v>139</v>
      </c>
      <c r="AY386" s="18" t="s">
        <v>130</v>
      </c>
      <c r="BE386" s="191">
        <f>IF(N386="základní",J386,0)</f>
        <v>0</v>
      </c>
      <c r="BF386" s="191">
        <f>IF(N386="snížená",J386,0)</f>
        <v>0</v>
      </c>
      <c r="BG386" s="191">
        <f>IF(N386="zákl. přenesená",J386,0)</f>
        <v>0</v>
      </c>
      <c r="BH386" s="191">
        <f>IF(N386="sníž. přenesená",J386,0)</f>
        <v>0</v>
      </c>
      <c r="BI386" s="191">
        <f>IF(N386="nulová",J386,0)</f>
        <v>0</v>
      </c>
      <c r="BJ386" s="18" t="s">
        <v>139</v>
      </c>
      <c r="BK386" s="191">
        <f>ROUND(I386*H386,2)</f>
        <v>0</v>
      </c>
      <c r="BL386" s="18" t="s">
        <v>255</v>
      </c>
      <c r="BM386" s="18" t="s">
        <v>635</v>
      </c>
    </row>
    <row r="387" spans="2:65" s="1" customFormat="1" ht="48">
      <c r="B387" s="36"/>
      <c r="C387" s="58"/>
      <c r="D387" s="194" t="s">
        <v>148</v>
      </c>
      <c r="E387" s="58"/>
      <c r="F387" s="216" t="s">
        <v>636</v>
      </c>
      <c r="G387" s="58"/>
      <c r="H387" s="58"/>
      <c r="I387" s="150"/>
      <c r="J387" s="58"/>
      <c r="K387" s="58"/>
      <c r="L387" s="56"/>
      <c r="M387" s="73"/>
      <c r="N387" s="37"/>
      <c r="O387" s="37"/>
      <c r="P387" s="37"/>
      <c r="Q387" s="37"/>
      <c r="R387" s="37"/>
      <c r="S387" s="37"/>
      <c r="T387" s="74"/>
      <c r="AT387" s="18" t="s">
        <v>148</v>
      </c>
      <c r="AU387" s="18" t="s">
        <v>139</v>
      </c>
    </row>
    <row r="388" spans="2:65" s="12" customFormat="1" ht="12">
      <c r="B388" s="204"/>
      <c r="C388" s="205"/>
      <c r="D388" s="206" t="s">
        <v>141</v>
      </c>
      <c r="E388" s="207" t="s">
        <v>32</v>
      </c>
      <c r="F388" s="208" t="s">
        <v>637</v>
      </c>
      <c r="G388" s="205"/>
      <c r="H388" s="209">
        <v>22.8</v>
      </c>
      <c r="I388" s="210"/>
      <c r="J388" s="205"/>
      <c r="K388" s="205"/>
      <c r="L388" s="211"/>
      <c r="M388" s="212"/>
      <c r="N388" s="213"/>
      <c r="O388" s="213"/>
      <c r="P388" s="213"/>
      <c r="Q388" s="213"/>
      <c r="R388" s="213"/>
      <c r="S388" s="213"/>
      <c r="T388" s="214"/>
      <c r="AT388" s="215" t="s">
        <v>141</v>
      </c>
      <c r="AU388" s="215" t="s">
        <v>139</v>
      </c>
      <c r="AV388" s="12" t="s">
        <v>139</v>
      </c>
      <c r="AW388" s="12" t="s">
        <v>40</v>
      </c>
      <c r="AX388" s="12" t="s">
        <v>16</v>
      </c>
      <c r="AY388" s="215" t="s">
        <v>130</v>
      </c>
    </row>
    <row r="389" spans="2:65" s="1" customFormat="1" ht="28.8" customHeight="1">
      <c r="B389" s="36"/>
      <c r="C389" s="180" t="s">
        <v>638</v>
      </c>
      <c r="D389" s="180" t="s">
        <v>133</v>
      </c>
      <c r="E389" s="181" t="s">
        <v>639</v>
      </c>
      <c r="F389" s="182" t="s">
        <v>640</v>
      </c>
      <c r="G389" s="183" t="s">
        <v>146</v>
      </c>
      <c r="H389" s="184">
        <v>14.98</v>
      </c>
      <c r="I389" s="185"/>
      <c r="J389" s="186">
        <f>ROUND(I389*H389,2)</f>
        <v>0</v>
      </c>
      <c r="K389" s="182" t="s">
        <v>137</v>
      </c>
      <c r="L389" s="56"/>
      <c r="M389" s="187" t="s">
        <v>32</v>
      </c>
      <c r="N389" s="188" t="s">
        <v>48</v>
      </c>
      <c r="O389" s="37"/>
      <c r="P389" s="189">
        <f>O389*H389</f>
        <v>0</v>
      </c>
      <c r="Q389" s="189">
        <v>2.5999999999999998E-4</v>
      </c>
      <c r="R389" s="189">
        <f>Q389*H389</f>
        <v>3.8947999999999999E-3</v>
      </c>
      <c r="S389" s="189">
        <v>0</v>
      </c>
      <c r="T389" s="190">
        <f>S389*H389</f>
        <v>0</v>
      </c>
      <c r="AR389" s="18" t="s">
        <v>255</v>
      </c>
      <c r="AT389" s="18" t="s">
        <v>133</v>
      </c>
      <c r="AU389" s="18" t="s">
        <v>139</v>
      </c>
      <c r="AY389" s="18" t="s">
        <v>130</v>
      </c>
      <c r="BE389" s="191">
        <f>IF(N389="základní",J389,0)</f>
        <v>0</v>
      </c>
      <c r="BF389" s="191">
        <f>IF(N389="snížená",J389,0)</f>
        <v>0</v>
      </c>
      <c r="BG389" s="191">
        <f>IF(N389="zákl. přenesená",J389,0)</f>
        <v>0</v>
      </c>
      <c r="BH389" s="191">
        <f>IF(N389="sníž. přenesená",J389,0)</f>
        <v>0</v>
      </c>
      <c r="BI389" s="191">
        <f>IF(N389="nulová",J389,0)</f>
        <v>0</v>
      </c>
      <c r="BJ389" s="18" t="s">
        <v>139</v>
      </c>
      <c r="BK389" s="191">
        <f>ROUND(I389*H389,2)</f>
        <v>0</v>
      </c>
      <c r="BL389" s="18" t="s">
        <v>255</v>
      </c>
      <c r="BM389" s="18" t="s">
        <v>641</v>
      </c>
    </row>
    <row r="390" spans="2:65" s="1" customFormat="1" ht="48">
      <c r="B390" s="36"/>
      <c r="C390" s="58"/>
      <c r="D390" s="194" t="s">
        <v>148</v>
      </c>
      <c r="E390" s="58"/>
      <c r="F390" s="216" t="s">
        <v>636</v>
      </c>
      <c r="G390" s="58"/>
      <c r="H390" s="58"/>
      <c r="I390" s="150"/>
      <c r="J390" s="58"/>
      <c r="K390" s="58"/>
      <c r="L390" s="56"/>
      <c r="M390" s="73"/>
      <c r="N390" s="37"/>
      <c r="O390" s="37"/>
      <c r="P390" s="37"/>
      <c r="Q390" s="37"/>
      <c r="R390" s="37"/>
      <c r="S390" s="37"/>
      <c r="T390" s="74"/>
      <c r="AT390" s="18" t="s">
        <v>148</v>
      </c>
      <c r="AU390" s="18" t="s">
        <v>139</v>
      </c>
    </row>
    <row r="391" spans="2:65" s="11" customFormat="1" ht="12">
      <c r="B391" s="192"/>
      <c r="C391" s="193"/>
      <c r="D391" s="194" t="s">
        <v>141</v>
      </c>
      <c r="E391" s="195" t="s">
        <v>32</v>
      </c>
      <c r="F391" s="196" t="s">
        <v>611</v>
      </c>
      <c r="G391" s="193"/>
      <c r="H391" s="197" t="s">
        <v>32</v>
      </c>
      <c r="I391" s="198"/>
      <c r="J391" s="193"/>
      <c r="K391" s="193"/>
      <c r="L391" s="199"/>
      <c r="M391" s="200"/>
      <c r="N391" s="201"/>
      <c r="O391" s="201"/>
      <c r="P391" s="201"/>
      <c r="Q391" s="201"/>
      <c r="R391" s="201"/>
      <c r="S391" s="201"/>
      <c r="T391" s="202"/>
      <c r="AT391" s="203" t="s">
        <v>141</v>
      </c>
      <c r="AU391" s="203" t="s">
        <v>139</v>
      </c>
      <c r="AV391" s="11" t="s">
        <v>16</v>
      </c>
      <c r="AW391" s="11" t="s">
        <v>40</v>
      </c>
      <c r="AX391" s="11" t="s">
        <v>76</v>
      </c>
      <c r="AY391" s="203" t="s">
        <v>130</v>
      </c>
    </row>
    <row r="392" spans="2:65" s="12" customFormat="1" ht="12">
      <c r="B392" s="204"/>
      <c r="C392" s="205"/>
      <c r="D392" s="206" t="s">
        <v>141</v>
      </c>
      <c r="E392" s="207" t="s">
        <v>32</v>
      </c>
      <c r="F392" s="208" t="s">
        <v>642</v>
      </c>
      <c r="G392" s="205"/>
      <c r="H392" s="209">
        <v>14.98</v>
      </c>
      <c r="I392" s="210"/>
      <c r="J392" s="205"/>
      <c r="K392" s="205"/>
      <c r="L392" s="211"/>
      <c r="M392" s="212"/>
      <c r="N392" s="213"/>
      <c r="O392" s="213"/>
      <c r="P392" s="213"/>
      <c r="Q392" s="213"/>
      <c r="R392" s="213"/>
      <c r="S392" s="213"/>
      <c r="T392" s="214"/>
      <c r="AT392" s="215" t="s">
        <v>141</v>
      </c>
      <c r="AU392" s="215" t="s">
        <v>139</v>
      </c>
      <c r="AV392" s="12" t="s">
        <v>139</v>
      </c>
      <c r="AW392" s="12" t="s">
        <v>40</v>
      </c>
      <c r="AX392" s="12" t="s">
        <v>16</v>
      </c>
      <c r="AY392" s="215" t="s">
        <v>130</v>
      </c>
    </row>
    <row r="393" spans="2:65" s="1" customFormat="1" ht="28.8" customHeight="1">
      <c r="B393" s="36"/>
      <c r="C393" s="180" t="s">
        <v>643</v>
      </c>
      <c r="D393" s="180" t="s">
        <v>133</v>
      </c>
      <c r="E393" s="181" t="s">
        <v>644</v>
      </c>
      <c r="F393" s="182" t="s">
        <v>645</v>
      </c>
      <c r="G393" s="183" t="s">
        <v>146</v>
      </c>
      <c r="H393" s="184">
        <v>7.96</v>
      </c>
      <c r="I393" s="185"/>
      <c r="J393" s="186">
        <f>ROUND(I393*H393,2)</f>
        <v>0</v>
      </c>
      <c r="K393" s="182" t="s">
        <v>137</v>
      </c>
      <c r="L393" s="56"/>
      <c r="M393" s="187" t="s">
        <v>32</v>
      </c>
      <c r="N393" s="188" t="s">
        <v>48</v>
      </c>
      <c r="O393" s="37"/>
      <c r="P393" s="189">
        <f>O393*H393</f>
        <v>0</v>
      </c>
      <c r="Q393" s="189">
        <v>4.8999999999999998E-4</v>
      </c>
      <c r="R393" s="189">
        <f>Q393*H393</f>
        <v>3.9004E-3</v>
      </c>
      <c r="S393" s="189">
        <v>0</v>
      </c>
      <c r="T393" s="190">
        <f>S393*H393</f>
        <v>0</v>
      </c>
      <c r="AR393" s="18" t="s">
        <v>255</v>
      </c>
      <c r="AT393" s="18" t="s">
        <v>133</v>
      </c>
      <c r="AU393" s="18" t="s">
        <v>139</v>
      </c>
      <c r="AY393" s="18" t="s">
        <v>130</v>
      </c>
      <c r="BE393" s="191">
        <f>IF(N393="základní",J393,0)</f>
        <v>0</v>
      </c>
      <c r="BF393" s="191">
        <f>IF(N393="snížená",J393,0)</f>
        <v>0</v>
      </c>
      <c r="BG393" s="191">
        <f>IF(N393="zákl. přenesená",J393,0)</f>
        <v>0</v>
      </c>
      <c r="BH393" s="191">
        <f>IF(N393="sníž. přenesená",J393,0)</f>
        <v>0</v>
      </c>
      <c r="BI393" s="191">
        <f>IF(N393="nulová",J393,0)</f>
        <v>0</v>
      </c>
      <c r="BJ393" s="18" t="s">
        <v>139</v>
      </c>
      <c r="BK393" s="191">
        <f>ROUND(I393*H393,2)</f>
        <v>0</v>
      </c>
      <c r="BL393" s="18" t="s">
        <v>255</v>
      </c>
      <c r="BM393" s="18" t="s">
        <v>646</v>
      </c>
    </row>
    <row r="394" spans="2:65" s="1" customFormat="1" ht="48">
      <c r="B394" s="36"/>
      <c r="C394" s="58"/>
      <c r="D394" s="194" t="s">
        <v>148</v>
      </c>
      <c r="E394" s="58"/>
      <c r="F394" s="216" t="s">
        <v>636</v>
      </c>
      <c r="G394" s="58"/>
      <c r="H394" s="58"/>
      <c r="I394" s="150"/>
      <c r="J394" s="58"/>
      <c r="K394" s="58"/>
      <c r="L394" s="56"/>
      <c r="M394" s="73"/>
      <c r="N394" s="37"/>
      <c r="O394" s="37"/>
      <c r="P394" s="37"/>
      <c r="Q394" s="37"/>
      <c r="R394" s="37"/>
      <c r="S394" s="37"/>
      <c r="T394" s="74"/>
      <c r="AT394" s="18" t="s">
        <v>148</v>
      </c>
      <c r="AU394" s="18" t="s">
        <v>139</v>
      </c>
    </row>
    <row r="395" spans="2:65" s="11" customFormat="1" ht="12">
      <c r="B395" s="192"/>
      <c r="C395" s="193"/>
      <c r="D395" s="194" t="s">
        <v>141</v>
      </c>
      <c r="E395" s="195" t="s">
        <v>32</v>
      </c>
      <c r="F395" s="196" t="s">
        <v>336</v>
      </c>
      <c r="G395" s="193"/>
      <c r="H395" s="197" t="s">
        <v>32</v>
      </c>
      <c r="I395" s="198"/>
      <c r="J395" s="193"/>
      <c r="K395" s="193"/>
      <c r="L395" s="199"/>
      <c r="M395" s="200"/>
      <c r="N395" s="201"/>
      <c r="O395" s="201"/>
      <c r="P395" s="201"/>
      <c r="Q395" s="201"/>
      <c r="R395" s="201"/>
      <c r="S395" s="201"/>
      <c r="T395" s="202"/>
      <c r="AT395" s="203" t="s">
        <v>141</v>
      </c>
      <c r="AU395" s="203" t="s">
        <v>139</v>
      </c>
      <c r="AV395" s="11" t="s">
        <v>16</v>
      </c>
      <c r="AW395" s="11" t="s">
        <v>40</v>
      </c>
      <c r="AX395" s="11" t="s">
        <v>76</v>
      </c>
      <c r="AY395" s="203" t="s">
        <v>130</v>
      </c>
    </row>
    <row r="396" spans="2:65" s="12" customFormat="1" ht="12">
      <c r="B396" s="204"/>
      <c r="C396" s="205"/>
      <c r="D396" s="206" t="s">
        <v>141</v>
      </c>
      <c r="E396" s="207" t="s">
        <v>32</v>
      </c>
      <c r="F396" s="208" t="s">
        <v>647</v>
      </c>
      <c r="G396" s="205"/>
      <c r="H396" s="209">
        <v>7.96</v>
      </c>
      <c r="I396" s="210"/>
      <c r="J396" s="205"/>
      <c r="K396" s="205"/>
      <c r="L396" s="211"/>
      <c r="M396" s="212"/>
      <c r="N396" s="213"/>
      <c r="O396" s="213"/>
      <c r="P396" s="213"/>
      <c r="Q396" s="213"/>
      <c r="R396" s="213"/>
      <c r="S396" s="213"/>
      <c r="T396" s="214"/>
      <c r="AT396" s="215" t="s">
        <v>141</v>
      </c>
      <c r="AU396" s="215" t="s">
        <v>139</v>
      </c>
      <c r="AV396" s="12" t="s">
        <v>139</v>
      </c>
      <c r="AW396" s="12" t="s">
        <v>40</v>
      </c>
      <c r="AX396" s="12" t="s">
        <v>16</v>
      </c>
      <c r="AY396" s="215" t="s">
        <v>130</v>
      </c>
    </row>
    <row r="397" spans="2:65" s="1" customFormat="1" ht="28.8" customHeight="1">
      <c r="B397" s="36"/>
      <c r="C397" s="180" t="s">
        <v>648</v>
      </c>
      <c r="D397" s="180" t="s">
        <v>133</v>
      </c>
      <c r="E397" s="181" t="s">
        <v>649</v>
      </c>
      <c r="F397" s="182" t="s">
        <v>650</v>
      </c>
      <c r="G397" s="183" t="s">
        <v>363</v>
      </c>
      <c r="H397" s="247"/>
      <c r="I397" s="185"/>
      <c r="J397" s="186">
        <f>ROUND(I397*H397,2)</f>
        <v>0</v>
      </c>
      <c r="K397" s="182" t="s">
        <v>137</v>
      </c>
      <c r="L397" s="56"/>
      <c r="M397" s="187" t="s">
        <v>32</v>
      </c>
      <c r="N397" s="188" t="s">
        <v>48</v>
      </c>
      <c r="O397" s="37"/>
      <c r="P397" s="189">
        <f>O397*H397</f>
        <v>0</v>
      </c>
      <c r="Q397" s="189">
        <v>0</v>
      </c>
      <c r="R397" s="189">
        <f>Q397*H397</f>
        <v>0</v>
      </c>
      <c r="S397" s="189">
        <v>0</v>
      </c>
      <c r="T397" s="190">
        <f>S397*H397</f>
        <v>0</v>
      </c>
      <c r="AR397" s="18" t="s">
        <v>255</v>
      </c>
      <c r="AT397" s="18" t="s">
        <v>133</v>
      </c>
      <c r="AU397" s="18" t="s">
        <v>139</v>
      </c>
      <c r="AY397" s="18" t="s">
        <v>130</v>
      </c>
      <c r="BE397" s="191">
        <f>IF(N397="základní",J397,0)</f>
        <v>0</v>
      </c>
      <c r="BF397" s="191">
        <f>IF(N397="snížená",J397,0)</f>
        <v>0</v>
      </c>
      <c r="BG397" s="191">
        <f>IF(N397="zákl. přenesená",J397,0)</f>
        <v>0</v>
      </c>
      <c r="BH397" s="191">
        <f>IF(N397="sníž. přenesená",J397,0)</f>
        <v>0</v>
      </c>
      <c r="BI397" s="191">
        <f>IF(N397="nulová",J397,0)</f>
        <v>0</v>
      </c>
      <c r="BJ397" s="18" t="s">
        <v>139</v>
      </c>
      <c r="BK397" s="191">
        <f>ROUND(I397*H397,2)</f>
        <v>0</v>
      </c>
      <c r="BL397" s="18" t="s">
        <v>255</v>
      </c>
      <c r="BM397" s="18" t="s">
        <v>651</v>
      </c>
    </row>
    <row r="398" spans="2:65" s="1" customFormat="1" ht="120">
      <c r="B398" s="36"/>
      <c r="C398" s="58"/>
      <c r="D398" s="194" t="s">
        <v>148</v>
      </c>
      <c r="E398" s="58"/>
      <c r="F398" s="216" t="s">
        <v>365</v>
      </c>
      <c r="G398" s="58"/>
      <c r="H398" s="58"/>
      <c r="I398" s="150"/>
      <c r="J398" s="58"/>
      <c r="K398" s="58"/>
      <c r="L398" s="56"/>
      <c r="M398" s="73"/>
      <c r="N398" s="37"/>
      <c r="O398" s="37"/>
      <c r="P398" s="37"/>
      <c r="Q398" s="37"/>
      <c r="R398" s="37"/>
      <c r="S398" s="37"/>
      <c r="T398" s="74"/>
      <c r="AT398" s="18" t="s">
        <v>148</v>
      </c>
      <c r="AU398" s="18" t="s">
        <v>139</v>
      </c>
    </row>
    <row r="399" spans="2:65" s="10" customFormat="1" ht="29.85" customHeight="1">
      <c r="B399" s="163"/>
      <c r="C399" s="164"/>
      <c r="D399" s="177" t="s">
        <v>75</v>
      </c>
      <c r="E399" s="178" t="s">
        <v>652</v>
      </c>
      <c r="F399" s="178" t="s">
        <v>653</v>
      </c>
      <c r="G399" s="164"/>
      <c r="H399" s="164"/>
      <c r="I399" s="167"/>
      <c r="J399" s="179">
        <f>BK399</f>
        <v>0</v>
      </c>
      <c r="K399" s="164"/>
      <c r="L399" s="169"/>
      <c r="M399" s="170"/>
      <c r="N399" s="171"/>
      <c r="O399" s="171"/>
      <c r="P399" s="172">
        <f>SUM(P400:P436)</f>
        <v>0</v>
      </c>
      <c r="Q399" s="171"/>
      <c r="R399" s="172">
        <f>SUM(R400:R436)</f>
        <v>2.9676720000000004E-2</v>
      </c>
      <c r="S399" s="171"/>
      <c r="T399" s="173">
        <f>SUM(T400:T436)</f>
        <v>0</v>
      </c>
      <c r="AR399" s="174" t="s">
        <v>139</v>
      </c>
      <c r="AT399" s="175" t="s">
        <v>75</v>
      </c>
      <c r="AU399" s="175" t="s">
        <v>16</v>
      </c>
      <c r="AY399" s="174" t="s">
        <v>130</v>
      </c>
      <c r="BK399" s="176">
        <f>SUM(BK400:BK436)</f>
        <v>0</v>
      </c>
    </row>
    <row r="400" spans="2:65" s="1" customFormat="1" ht="20.399999999999999" customHeight="1">
      <c r="B400" s="36"/>
      <c r="C400" s="180" t="s">
        <v>654</v>
      </c>
      <c r="D400" s="180" t="s">
        <v>133</v>
      </c>
      <c r="E400" s="181" t="s">
        <v>655</v>
      </c>
      <c r="F400" s="182" t="s">
        <v>656</v>
      </c>
      <c r="G400" s="183" t="s">
        <v>136</v>
      </c>
      <c r="H400" s="184">
        <v>40.801000000000002</v>
      </c>
      <c r="I400" s="185"/>
      <c r="J400" s="186">
        <f>ROUND(I400*H400,2)</f>
        <v>0</v>
      </c>
      <c r="K400" s="182" t="s">
        <v>137</v>
      </c>
      <c r="L400" s="56"/>
      <c r="M400" s="187" t="s">
        <v>32</v>
      </c>
      <c r="N400" s="188" t="s">
        <v>48</v>
      </c>
      <c r="O400" s="37"/>
      <c r="P400" s="189">
        <f>O400*H400</f>
        <v>0</v>
      </c>
      <c r="Q400" s="189">
        <v>2.0000000000000002E-5</v>
      </c>
      <c r="R400" s="189">
        <f>Q400*H400</f>
        <v>8.1602000000000009E-4</v>
      </c>
      <c r="S400" s="189">
        <v>0</v>
      </c>
      <c r="T400" s="190">
        <f>S400*H400</f>
        <v>0</v>
      </c>
      <c r="AR400" s="18" t="s">
        <v>255</v>
      </c>
      <c r="AT400" s="18" t="s">
        <v>133</v>
      </c>
      <c r="AU400" s="18" t="s">
        <v>139</v>
      </c>
      <c r="AY400" s="18" t="s">
        <v>130</v>
      </c>
      <c r="BE400" s="191">
        <f>IF(N400="základní",J400,0)</f>
        <v>0</v>
      </c>
      <c r="BF400" s="191">
        <f>IF(N400="snížená",J400,0)</f>
        <v>0</v>
      </c>
      <c r="BG400" s="191">
        <f>IF(N400="zákl. přenesená",J400,0)</f>
        <v>0</v>
      </c>
      <c r="BH400" s="191">
        <f>IF(N400="sníž. přenesená",J400,0)</f>
        <v>0</v>
      </c>
      <c r="BI400" s="191">
        <f>IF(N400="nulová",J400,0)</f>
        <v>0</v>
      </c>
      <c r="BJ400" s="18" t="s">
        <v>139</v>
      </c>
      <c r="BK400" s="191">
        <f>ROUND(I400*H400,2)</f>
        <v>0</v>
      </c>
      <c r="BL400" s="18" t="s">
        <v>255</v>
      </c>
      <c r="BM400" s="18" t="s">
        <v>657</v>
      </c>
    </row>
    <row r="401" spans="2:65" s="11" customFormat="1" ht="12">
      <c r="B401" s="192"/>
      <c r="C401" s="193"/>
      <c r="D401" s="194" t="s">
        <v>141</v>
      </c>
      <c r="E401" s="195" t="s">
        <v>32</v>
      </c>
      <c r="F401" s="196" t="s">
        <v>658</v>
      </c>
      <c r="G401" s="193"/>
      <c r="H401" s="197" t="s">
        <v>32</v>
      </c>
      <c r="I401" s="198"/>
      <c r="J401" s="193"/>
      <c r="K401" s="193"/>
      <c r="L401" s="199"/>
      <c r="M401" s="200"/>
      <c r="N401" s="201"/>
      <c r="O401" s="201"/>
      <c r="P401" s="201"/>
      <c r="Q401" s="201"/>
      <c r="R401" s="201"/>
      <c r="S401" s="201"/>
      <c r="T401" s="202"/>
      <c r="AT401" s="203" t="s">
        <v>141</v>
      </c>
      <c r="AU401" s="203" t="s">
        <v>139</v>
      </c>
      <c r="AV401" s="11" t="s">
        <v>16</v>
      </c>
      <c r="AW401" s="11" t="s">
        <v>40</v>
      </c>
      <c r="AX401" s="11" t="s">
        <v>76</v>
      </c>
      <c r="AY401" s="203" t="s">
        <v>130</v>
      </c>
    </row>
    <row r="402" spans="2:65" s="12" customFormat="1" ht="12">
      <c r="B402" s="204"/>
      <c r="C402" s="205"/>
      <c r="D402" s="194" t="s">
        <v>141</v>
      </c>
      <c r="E402" s="217" t="s">
        <v>32</v>
      </c>
      <c r="F402" s="218" t="s">
        <v>659</v>
      </c>
      <c r="G402" s="205"/>
      <c r="H402" s="219">
        <v>1.456</v>
      </c>
      <c r="I402" s="210"/>
      <c r="J402" s="205"/>
      <c r="K402" s="205"/>
      <c r="L402" s="211"/>
      <c r="M402" s="212"/>
      <c r="N402" s="213"/>
      <c r="O402" s="213"/>
      <c r="P402" s="213"/>
      <c r="Q402" s="213"/>
      <c r="R402" s="213"/>
      <c r="S402" s="213"/>
      <c r="T402" s="214"/>
      <c r="AT402" s="215" t="s">
        <v>141</v>
      </c>
      <c r="AU402" s="215" t="s">
        <v>139</v>
      </c>
      <c r="AV402" s="12" t="s">
        <v>139</v>
      </c>
      <c r="AW402" s="12" t="s">
        <v>40</v>
      </c>
      <c r="AX402" s="12" t="s">
        <v>76</v>
      </c>
      <c r="AY402" s="215" t="s">
        <v>130</v>
      </c>
    </row>
    <row r="403" spans="2:65" s="11" customFormat="1" ht="12">
      <c r="B403" s="192"/>
      <c r="C403" s="193"/>
      <c r="D403" s="194" t="s">
        <v>141</v>
      </c>
      <c r="E403" s="195" t="s">
        <v>32</v>
      </c>
      <c r="F403" s="196" t="s">
        <v>660</v>
      </c>
      <c r="G403" s="193"/>
      <c r="H403" s="197" t="s">
        <v>32</v>
      </c>
      <c r="I403" s="198"/>
      <c r="J403" s="193"/>
      <c r="K403" s="193"/>
      <c r="L403" s="199"/>
      <c r="M403" s="200"/>
      <c r="N403" s="201"/>
      <c r="O403" s="201"/>
      <c r="P403" s="201"/>
      <c r="Q403" s="201"/>
      <c r="R403" s="201"/>
      <c r="S403" s="201"/>
      <c r="T403" s="202"/>
      <c r="AT403" s="203" t="s">
        <v>141</v>
      </c>
      <c r="AU403" s="203" t="s">
        <v>139</v>
      </c>
      <c r="AV403" s="11" t="s">
        <v>16</v>
      </c>
      <c r="AW403" s="11" t="s">
        <v>40</v>
      </c>
      <c r="AX403" s="11" t="s">
        <v>76</v>
      </c>
      <c r="AY403" s="203" t="s">
        <v>130</v>
      </c>
    </row>
    <row r="404" spans="2:65" s="12" customFormat="1" ht="12">
      <c r="B404" s="204"/>
      <c r="C404" s="205"/>
      <c r="D404" s="194" t="s">
        <v>141</v>
      </c>
      <c r="E404" s="217" t="s">
        <v>32</v>
      </c>
      <c r="F404" s="218" t="s">
        <v>661</v>
      </c>
      <c r="G404" s="205"/>
      <c r="H404" s="219">
        <v>16.713000000000001</v>
      </c>
      <c r="I404" s="210"/>
      <c r="J404" s="205"/>
      <c r="K404" s="205"/>
      <c r="L404" s="211"/>
      <c r="M404" s="212"/>
      <c r="N404" s="213"/>
      <c r="O404" s="213"/>
      <c r="P404" s="213"/>
      <c r="Q404" s="213"/>
      <c r="R404" s="213"/>
      <c r="S404" s="213"/>
      <c r="T404" s="214"/>
      <c r="AT404" s="215" t="s">
        <v>141</v>
      </c>
      <c r="AU404" s="215" t="s">
        <v>139</v>
      </c>
      <c r="AV404" s="12" t="s">
        <v>139</v>
      </c>
      <c r="AW404" s="12" t="s">
        <v>40</v>
      </c>
      <c r="AX404" s="12" t="s">
        <v>76</v>
      </c>
      <c r="AY404" s="215" t="s">
        <v>130</v>
      </c>
    </row>
    <row r="405" spans="2:65" s="12" customFormat="1" ht="12">
      <c r="B405" s="204"/>
      <c r="C405" s="205"/>
      <c r="D405" s="194" t="s">
        <v>141</v>
      </c>
      <c r="E405" s="217" t="s">
        <v>32</v>
      </c>
      <c r="F405" s="218" t="s">
        <v>662</v>
      </c>
      <c r="G405" s="205"/>
      <c r="H405" s="219">
        <v>11.304</v>
      </c>
      <c r="I405" s="210"/>
      <c r="J405" s="205"/>
      <c r="K405" s="205"/>
      <c r="L405" s="211"/>
      <c r="M405" s="212"/>
      <c r="N405" s="213"/>
      <c r="O405" s="213"/>
      <c r="P405" s="213"/>
      <c r="Q405" s="213"/>
      <c r="R405" s="213"/>
      <c r="S405" s="213"/>
      <c r="T405" s="214"/>
      <c r="AT405" s="215" t="s">
        <v>141</v>
      </c>
      <c r="AU405" s="215" t="s">
        <v>139</v>
      </c>
      <c r="AV405" s="12" t="s">
        <v>139</v>
      </c>
      <c r="AW405" s="12" t="s">
        <v>40</v>
      </c>
      <c r="AX405" s="12" t="s">
        <v>76</v>
      </c>
      <c r="AY405" s="215" t="s">
        <v>130</v>
      </c>
    </row>
    <row r="406" spans="2:65" s="11" customFormat="1" ht="12">
      <c r="B406" s="192"/>
      <c r="C406" s="193"/>
      <c r="D406" s="194" t="s">
        <v>141</v>
      </c>
      <c r="E406" s="195" t="s">
        <v>32</v>
      </c>
      <c r="F406" s="196" t="s">
        <v>663</v>
      </c>
      <c r="G406" s="193"/>
      <c r="H406" s="197" t="s">
        <v>32</v>
      </c>
      <c r="I406" s="198"/>
      <c r="J406" s="193"/>
      <c r="K406" s="193"/>
      <c r="L406" s="199"/>
      <c r="M406" s="200"/>
      <c r="N406" s="201"/>
      <c r="O406" s="201"/>
      <c r="P406" s="201"/>
      <c r="Q406" s="201"/>
      <c r="R406" s="201"/>
      <c r="S406" s="201"/>
      <c r="T406" s="202"/>
      <c r="AT406" s="203" t="s">
        <v>141</v>
      </c>
      <c r="AU406" s="203" t="s">
        <v>139</v>
      </c>
      <c r="AV406" s="11" t="s">
        <v>16</v>
      </c>
      <c r="AW406" s="11" t="s">
        <v>40</v>
      </c>
      <c r="AX406" s="11" t="s">
        <v>76</v>
      </c>
      <c r="AY406" s="203" t="s">
        <v>130</v>
      </c>
    </row>
    <row r="407" spans="2:65" s="12" customFormat="1" ht="12">
      <c r="B407" s="204"/>
      <c r="C407" s="205"/>
      <c r="D407" s="194" t="s">
        <v>141</v>
      </c>
      <c r="E407" s="217" t="s">
        <v>32</v>
      </c>
      <c r="F407" s="218" t="s">
        <v>664</v>
      </c>
      <c r="G407" s="205"/>
      <c r="H407" s="219">
        <v>3.52</v>
      </c>
      <c r="I407" s="210"/>
      <c r="J407" s="205"/>
      <c r="K407" s="205"/>
      <c r="L407" s="211"/>
      <c r="M407" s="212"/>
      <c r="N407" s="213"/>
      <c r="O407" s="213"/>
      <c r="P407" s="213"/>
      <c r="Q407" s="213"/>
      <c r="R407" s="213"/>
      <c r="S407" s="213"/>
      <c r="T407" s="214"/>
      <c r="AT407" s="215" t="s">
        <v>141</v>
      </c>
      <c r="AU407" s="215" t="s">
        <v>139</v>
      </c>
      <c r="AV407" s="12" t="s">
        <v>139</v>
      </c>
      <c r="AW407" s="12" t="s">
        <v>40</v>
      </c>
      <c r="AX407" s="12" t="s">
        <v>76</v>
      </c>
      <c r="AY407" s="215" t="s">
        <v>130</v>
      </c>
    </row>
    <row r="408" spans="2:65" s="12" customFormat="1" ht="12">
      <c r="B408" s="204"/>
      <c r="C408" s="205"/>
      <c r="D408" s="194" t="s">
        <v>141</v>
      </c>
      <c r="E408" s="217" t="s">
        <v>32</v>
      </c>
      <c r="F408" s="218" t="s">
        <v>665</v>
      </c>
      <c r="G408" s="205"/>
      <c r="H408" s="219">
        <v>7.8079999999999998</v>
      </c>
      <c r="I408" s="210"/>
      <c r="J408" s="205"/>
      <c r="K408" s="205"/>
      <c r="L408" s="211"/>
      <c r="M408" s="212"/>
      <c r="N408" s="213"/>
      <c r="O408" s="213"/>
      <c r="P408" s="213"/>
      <c r="Q408" s="213"/>
      <c r="R408" s="213"/>
      <c r="S408" s="213"/>
      <c r="T408" s="214"/>
      <c r="AT408" s="215" t="s">
        <v>141</v>
      </c>
      <c r="AU408" s="215" t="s">
        <v>139</v>
      </c>
      <c r="AV408" s="12" t="s">
        <v>139</v>
      </c>
      <c r="AW408" s="12" t="s">
        <v>40</v>
      </c>
      <c r="AX408" s="12" t="s">
        <v>76</v>
      </c>
      <c r="AY408" s="215" t="s">
        <v>130</v>
      </c>
    </row>
    <row r="409" spans="2:65" s="13" customFormat="1" ht="12">
      <c r="B409" s="220"/>
      <c r="C409" s="221"/>
      <c r="D409" s="206" t="s">
        <v>141</v>
      </c>
      <c r="E409" s="222" t="s">
        <v>32</v>
      </c>
      <c r="F409" s="223" t="s">
        <v>159</v>
      </c>
      <c r="G409" s="221"/>
      <c r="H409" s="224">
        <v>40.801000000000002</v>
      </c>
      <c r="I409" s="225"/>
      <c r="J409" s="221"/>
      <c r="K409" s="221"/>
      <c r="L409" s="226"/>
      <c r="M409" s="227"/>
      <c r="N409" s="228"/>
      <c r="O409" s="228"/>
      <c r="P409" s="228"/>
      <c r="Q409" s="228"/>
      <c r="R409" s="228"/>
      <c r="S409" s="228"/>
      <c r="T409" s="229"/>
      <c r="AT409" s="230" t="s">
        <v>141</v>
      </c>
      <c r="AU409" s="230" t="s">
        <v>139</v>
      </c>
      <c r="AV409" s="13" t="s">
        <v>138</v>
      </c>
      <c r="AW409" s="13" t="s">
        <v>40</v>
      </c>
      <c r="AX409" s="13" t="s">
        <v>16</v>
      </c>
      <c r="AY409" s="230" t="s">
        <v>130</v>
      </c>
    </row>
    <row r="410" spans="2:65" s="1" customFormat="1" ht="28.8" customHeight="1">
      <c r="B410" s="36"/>
      <c r="C410" s="180" t="s">
        <v>227</v>
      </c>
      <c r="D410" s="180" t="s">
        <v>133</v>
      </c>
      <c r="E410" s="181" t="s">
        <v>666</v>
      </c>
      <c r="F410" s="182" t="s">
        <v>667</v>
      </c>
      <c r="G410" s="183" t="s">
        <v>136</v>
      </c>
      <c r="H410" s="184">
        <v>40.801000000000002</v>
      </c>
      <c r="I410" s="185"/>
      <c r="J410" s="186">
        <f>ROUND(I410*H410,2)</f>
        <v>0</v>
      </c>
      <c r="K410" s="182" t="s">
        <v>137</v>
      </c>
      <c r="L410" s="56"/>
      <c r="M410" s="187" t="s">
        <v>32</v>
      </c>
      <c r="N410" s="188" t="s">
        <v>48</v>
      </c>
      <c r="O410" s="37"/>
      <c r="P410" s="189">
        <f>O410*H410</f>
        <v>0</v>
      </c>
      <c r="Q410" s="189">
        <v>2.0000000000000002E-5</v>
      </c>
      <c r="R410" s="189">
        <f>Q410*H410</f>
        <v>8.1602000000000009E-4</v>
      </c>
      <c r="S410" s="189">
        <v>0</v>
      </c>
      <c r="T410" s="190">
        <f>S410*H410</f>
        <v>0</v>
      </c>
      <c r="AR410" s="18" t="s">
        <v>255</v>
      </c>
      <c r="AT410" s="18" t="s">
        <v>133</v>
      </c>
      <c r="AU410" s="18" t="s">
        <v>139</v>
      </c>
      <c r="AY410" s="18" t="s">
        <v>130</v>
      </c>
      <c r="BE410" s="191">
        <f>IF(N410="základní",J410,0)</f>
        <v>0</v>
      </c>
      <c r="BF410" s="191">
        <f>IF(N410="snížená",J410,0)</f>
        <v>0</v>
      </c>
      <c r="BG410" s="191">
        <f>IF(N410="zákl. přenesená",J410,0)</f>
        <v>0</v>
      </c>
      <c r="BH410" s="191">
        <f>IF(N410="sníž. přenesená",J410,0)</f>
        <v>0</v>
      </c>
      <c r="BI410" s="191">
        <f>IF(N410="nulová",J410,0)</f>
        <v>0</v>
      </c>
      <c r="BJ410" s="18" t="s">
        <v>139</v>
      </c>
      <c r="BK410" s="191">
        <f>ROUND(I410*H410,2)</f>
        <v>0</v>
      </c>
      <c r="BL410" s="18" t="s">
        <v>255</v>
      </c>
      <c r="BM410" s="18" t="s">
        <v>668</v>
      </c>
    </row>
    <row r="411" spans="2:65" s="11" customFormat="1" ht="12">
      <c r="B411" s="192"/>
      <c r="C411" s="193"/>
      <c r="D411" s="194" t="s">
        <v>141</v>
      </c>
      <c r="E411" s="195" t="s">
        <v>32</v>
      </c>
      <c r="F411" s="196" t="s">
        <v>658</v>
      </c>
      <c r="G411" s="193"/>
      <c r="H411" s="197" t="s">
        <v>32</v>
      </c>
      <c r="I411" s="198"/>
      <c r="J411" s="193"/>
      <c r="K411" s="193"/>
      <c r="L411" s="199"/>
      <c r="M411" s="200"/>
      <c r="N411" s="201"/>
      <c r="O411" s="201"/>
      <c r="P411" s="201"/>
      <c r="Q411" s="201"/>
      <c r="R411" s="201"/>
      <c r="S411" s="201"/>
      <c r="T411" s="202"/>
      <c r="AT411" s="203" t="s">
        <v>141</v>
      </c>
      <c r="AU411" s="203" t="s">
        <v>139</v>
      </c>
      <c r="AV411" s="11" t="s">
        <v>16</v>
      </c>
      <c r="AW411" s="11" t="s">
        <v>40</v>
      </c>
      <c r="AX411" s="11" t="s">
        <v>76</v>
      </c>
      <c r="AY411" s="203" t="s">
        <v>130</v>
      </c>
    </row>
    <row r="412" spans="2:65" s="12" customFormat="1" ht="12">
      <c r="B412" s="204"/>
      <c r="C412" s="205"/>
      <c r="D412" s="194" t="s">
        <v>141</v>
      </c>
      <c r="E412" s="217" t="s">
        <v>32</v>
      </c>
      <c r="F412" s="218" t="s">
        <v>659</v>
      </c>
      <c r="G412" s="205"/>
      <c r="H412" s="219">
        <v>1.456</v>
      </c>
      <c r="I412" s="210"/>
      <c r="J412" s="205"/>
      <c r="K412" s="205"/>
      <c r="L412" s="211"/>
      <c r="M412" s="212"/>
      <c r="N412" s="213"/>
      <c r="O412" s="213"/>
      <c r="P412" s="213"/>
      <c r="Q412" s="213"/>
      <c r="R412" s="213"/>
      <c r="S412" s="213"/>
      <c r="T412" s="214"/>
      <c r="AT412" s="215" t="s">
        <v>141</v>
      </c>
      <c r="AU412" s="215" t="s">
        <v>139</v>
      </c>
      <c r="AV412" s="12" t="s">
        <v>139</v>
      </c>
      <c r="AW412" s="12" t="s">
        <v>40</v>
      </c>
      <c r="AX412" s="12" t="s">
        <v>76</v>
      </c>
      <c r="AY412" s="215" t="s">
        <v>130</v>
      </c>
    </row>
    <row r="413" spans="2:65" s="11" customFormat="1" ht="12">
      <c r="B413" s="192"/>
      <c r="C413" s="193"/>
      <c r="D413" s="194" t="s">
        <v>141</v>
      </c>
      <c r="E413" s="195" t="s">
        <v>32</v>
      </c>
      <c r="F413" s="196" t="s">
        <v>660</v>
      </c>
      <c r="G413" s="193"/>
      <c r="H413" s="197" t="s">
        <v>32</v>
      </c>
      <c r="I413" s="198"/>
      <c r="J413" s="193"/>
      <c r="K413" s="193"/>
      <c r="L413" s="199"/>
      <c r="M413" s="200"/>
      <c r="N413" s="201"/>
      <c r="O413" s="201"/>
      <c r="P413" s="201"/>
      <c r="Q413" s="201"/>
      <c r="R413" s="201"/>
      <c r="S413" s="201"/>
      <c r="T413" s="202"/>
      <c r="AT413" s="203" t="s">
        <v>141</v>
      </c>
      <c r="AU413" s="203" t="s">
        <v>139</v>
      </c>
      <c r="AV413" s="11" t="s">
        <v>16</v>
      </c>
      <c r="AW413" s="11" t="s">
        <v>40</v>
      </c>
      <c r="AX413" s="11" t="s">
        <v>76</v>
      </c>
      <c r="AY413" s="203" t="s">
        <v>130</v>
      </c>
    </row>
    <row r="414" spans="2:65" s="12" customFormat="1" ht="12">
      <c r="B414" s="204"/>
      <c r="C414" s="205"/>
      <c r="D414" s="194" t="s">
        <v>141</v>
      </c>
      <c r="E414" s="217" t="s">
        <v>32</v>
      </c>
      <c r="F414" s="218" t="s">
        <v>661</v>
      </c>
      <c r="G414" s="205"/>
      <c r="H414" s="219">
        <v>16.713000000000001</v>
      </c>
      <c r="I414" s="210"/>
      <c r="J414" s="205"/>
      <c r="K414" s="205"/>
      <c r="L414" s="211"/>
      <c r="M414" s="212"/>
      <c r="N414" s="213"/>
      <c r="O414" s="213"/>
      <c r="P414" s="213"/>
      <c r="Q414" s="213"/>
      <c r="R414" s="213"/>
      <c r="S414" s="213"/>
      <c r="T414" s="214"/>
      <c r="AT414" s="215" t="s">
        <v>141</v>
      </c>
      <c r="AU414" s="215" t="s">
        <v>139</v>
      </c>
      <c r="AV414" s="12" t="s">
        <v>139</v>
      </c>
      <c r="AW414" s="12" t="s">
        <v>40</v>
      </c>
      <c r="AX414" s="12" t="s">
        <v>76</v>
      </c>
      <c r="AY414" s="215" t="s">
        <v>130</v>
      </c>
    </row>
    <row r="415" spans="2:65" s="12" customFormat="1" ht="12">
      <c r="B415" s="204"/>
      <c r="C415" s="205"/>
      <c r="D415" s="194" t="s">
        <v>141</v>
      </c>
      <c r="E415" s="217" t="s">
        <v>32</v>
      </c>
      <c r="F415" s="218" t="s">
        <v>662</v>
      </c>
      <c r="G415" s="205"/>
      <c r="H415" s="219">
        <v>11.304</v>
      </c>
      <c r="I415" s="210"/>
      <c r="J415" s="205"/>
      <c r="K415" s="205"/>
      <c r="L415" s="211"/>
      <c r="M415" s="212"/>
      <c r="N415" s="213"/>
      <c r="O415" s="213"/>
      <c r="P415" s="213"/>
      <c r="Q415" s="213"/>
      <c r="R415" s="213"/>
      <c r="S415" s="213"/>
      <c r="T415" s="214"/>
      <c r="AT415" s="215" t="s">
        <v>141</v>
      </c>
      <c r="AU415" s="215" t="s">
        <v>139</v>
      </c>
      <c r="AV415" s="12" t="s">
        <v>139</v>
      </c>
      <c r="AW415" s="12" t="s">
        <v>40</v>
      </c>
      <c r="AX415" s="12" t="s">
        <v>76</v>
      </c>
      <c r="AY415" s="215" t="s">
        <v>130</v>
      </c>
    </row>
    <row r="416" spans="2:65" s="11" customFormat="1" ht="12">
      <c r="B416" s="192"/>
      <c r="C416" s="193"/>
      <c r="D416" s="194" t="s">
        <v>141</v>
      </c>
      <c r="E416" s="195" t="s">
        <v>32</v>
      </c>
      <c r="F416" s="196" t="s">
        <v>663</v>
      </c>
      <c r="G416" s="193"/>
      <c r="H416" s="197" t="s">
        <v>32</v>
      </c>
      <c r="I416" s="198"/>
      <c r="J416" s="193"/>
      <c r="K416" s="193"/>
      <c r="L416" s="199"/>
      <c r="M416" s="200"/>
      <c r="N416" s="201"/>
      <c r="O416" s="201"/>
      <c r="P416" s="201"/>
      <c r="Q416" s="201"/>
      <c r="R416" s="201"/>
      <c r="S416" s="201"/>
      <c r="T416" s="202"/>
      <c r="AT416" s="203" t="s">
        <v>141</v>
      </c>
      <c r="AU416" s="203" t="s">
        <v>139</v>
      </c>
      <c r="AV416" s="11" t="s">
        <v>16</v>
      </c>
      <c r="AW416" s="11" t="s">
        <v>40</v>
      </c>
      <c r="AX416" s="11" t="s">
        <v>76</v>
      </c>
      <c r="AY416" s="203" t="s">
        <v>130</v>
      </c>
    </row>
    <row r="417" spans="2:65" s="12" customFormat="1" ht="12">
      <c r="B417" s="204"/>
      <c r="C417" s="205"/>
      <c r="D417" s="194" t="s">
        <v>141</v>
      </c>
      <c r="E417" s="217" t="s">
        <v>32</v>
      </c>
      <c r="F417" s="218" t="s">
        <v>664</v>
      </c>
      <c r="G417" s="205"/>
      <c r="H417" s="219">
        <v>3.52</v>
      </c>
      <c r="I417" s="210"/>
      <c r="J417" s="205"/>
      <c r="K417" s="205"/>
      <c r="L417" s="211"/>
      <c r="M417" s="212"/>
      <c r="N417" s="213"/>
      <c r="O417" s="213"/>
      <c r="P417" s="213"/>
      <c r="Q417" s="213"/>
      <c r="R417" s="213"/>
      <c r="S417" s="213"/>
      <c r="T417" s="214"/>
      <c r="AT417" s="215" t="s">
        <v>141</v>
      </c>
      <c r="AU417" s="215" t="s">
        <v>139</v>
      </c>
      <c r="AV417" s="12" t="s">
        <v>139</v>
      </c>
      <c r="AW417" s="12" t="s">
        <v>40</v>
      </c>
      <c r="AX417" s="12" t="s">
        <v>76</v>
      </c>
      <c r="AY417" s="215" t="s">
        <v>130</v>
      </c>
    </row>
    <row r="418" spans="2:65" s="12" customFormat="1" ht="12">
      <c r="B418" s="204"/>
      <c r="C418" s="205"/>
      <c r="D418" s="194" t="s">
        <v>141</v>
      </c>
      <c r="E418" s="217" t="s">
        <v>32</v>
      </c>
      <c r="F418" s="218" t="s">
        <v>665</v>
      </c>
      <c r="G418" s="205"/>
      <c r="H418" s="219">
        <v>7.8079999999999998</v>
      </c>
      <c r="I418" s="210"/>
      <c r="J418" s="205"/>
      <c r="K418" s="205"/>
      <c r="L418" s="211"/>
      <c r="M418" s="212"/>
      <c r="N418" s="213"/>
      <c r="O418" s="213"/>
      <c r="P418" s="213"/>
      <c r="Q418" s="213"/>
      <c r="R418" s="213"/>
      <c r="S418" s="213"/>
      <c r="T418" s="214"/>
      <c r="AT418" s="215" t="s">
        <v>141</v>
      </c>
      <c r="AU418" s="215" t="s">
        <v>139</v>
      </c>
      <c r="AV418" s="12" t="s">
        <v>139</v>
      </c>
      <c r="AW418" s="12" t="s">
        <v>40</v>
      </c>
      <c r="AX418" s="12" t="s">
        <v>76</v>
      </c>
      <c r="AY418" s="215" t="s">
        <v>130</v>
      </c>
    </row>
    <row r="419" spans="2:65" s="13" customFormat="1" ht="12">
      <c r="B419" s="220"/>
      <c r="C419" s="221"/>
      <c r="D419" s="206" t="s">
        <v>141</v>
      </c>
      <c r="E419" s="222" t="s">
        <v>32</v>
      </c>
      <c r="F419" s="223" t="s">
        <v>159</v>
      </c>
      <c r="G419" s="221"/>
      <c r="H419" s="224">
        <v>40.801000000000002</v>
      </c>
      <c r="I419" s="225"/>
      <c r="J419" s="221"/>
      <c r="K419" s="221"/>
      <c r="L419" s="226"/>
      <c r="M419" s="227"/>
      <c r="N419" s="228"/>
      <c r="O419" s="228"/>
      <c r="P419" s="228"/>
      <c r="Q419" s="228"/>
      <c r="R419" s="228"/>
      <c r="S419" s="228"/>
      <c r="T419" s="229"/>
      <c r="AT419" s="230" t="s">
        <v>141</v>
      </c>
      <c r="AU419" s="230" t="s">
        <v>139</v>
      </c>
      <c r="AV419" s="13" t="s">
        <v>138</v>
      </c>
      <c r="AW419" s="13" t="s">
        <v>40</v>
      </c>
      <c r="AX419" s="13" t="s">
        <v>16</v>
      </c>
      <c r="AY419" s="230" t="s">
        <v>130</v>
      </c>
    </row>
    <row r="420" spans="2:65" s="1" customFormat="1" ht="20.399999999999999" customHeight="1">
      <c r="B420" s="36"/>
      <c r="C420" s="180" t="s">
        <v>234</v>
      </c>
      <c r="D420" s="180" t="s">
        <v>133</v>
      </c>
      <c r="E420" s="181" t="s">
        <v>669</v>
      </c>
      <c r="F420" s="182" t="s">
        <v>670</v>
      </c>
      <c r="G420" s="183" t="s">
        <v>136</v>
      </c>
      <c r="H420" s="184">
        <v>40.801000000000002</v>
      </c>
      <c r="I420" s="185"/>
      <c r="J420" s="186">
        <f>ROUND(I420*H420,2)</f>
        <v>0</v>
      </c>
      <c r="K420" s="182" t="s">
        <v>137</v>
      </c>
      <c r="L420" s="56"/>
      <c r="M420" s="187" t="s">
        <v>32</v>
      </c>
      <c r="N420" s="188" t="s">
        <v>48</v>
      </c>
      <c r="O420" s="37"/>
      <c r="P420" s="189">
        <f>O420*H420</f>
        <v>0</v>
      </c>
      <c r="Q420" s="189">
        <v>1.4999999999999999E-4</v>
      </c>
      <c r="R420" s="189">
        <f>Q420*H420</f>
        <v>6.1201499999999995E-3</v>
      </c>
      <c r="S420" s="189">
        <v>0</v>
      </c>
      <c r="T420" s="190">
        <f>S420*H420</f>
        <v>0</v>
      </c>
      <c r="AR420" s="18" t="s">
        <v>255</v>
      </c>
      <c r="AT420" s="18" t="s">
        <v>133</v>
      </c>
      <c r="AU420" s="18" t="s">
        <v>139</v>
      </c>
      <c r="AY420" s="18" t="s">
        <v>130</v>
      </c>
      <c r="BE420" s="191">
        <f>IF(N420="základní",J420,0)</f>
        <v>0</v>
      </c>
      <c r="BF420" s="191">
        <f>IF(N420="snížená",J420,0)</f>
        <v>0</v>
      </c>
      <c r="BG420" s="191">
        <f>IF(N420="zákl. přenesená",J420,0)</f>
        <v>0</v>
      </c>
      <c r="BH420" s="191">
        <f>IF(N420="sníž. přenesená",J420,0)</f>
        <v>0</v>
      </c>
      <c r="BI420" s="191">
        <f>IF(N420="nulová",J420,0)</f>
        <v>0</v>
      </c>
      <c r="BJ420" s="18" t="s">
        <v>139</v>
      </c>
      <c r="BK420" s="191">
        <f>ROUND(I420*H420,2)</f>
        <v>0</v>
      </c>
      <c r="BL420" s="18" t="s">
        <v>255</v>
      </c>
      <c r="BM420" s="18" t="s">
        <v>671</v>
      </c>
    </row>
    <row r="421" spans="2:65" s="1" customFormat="1" ht="40.200000000000003" customHeight="1">
      <c r="B421" s="36"/>
      <c r="C421" s="180" t="s">
        <v>253</v>
      </c>
      <c r="D421" s="180" t="s">
        <v>133</v>
      </c>
      <c r="E421" s="181" t="s">
        <v>672</v>
      </c>
      <c r="F421" s="182" t="s">
        <v>673</v>
      </c>
      <c r="G421" s="183" t="s">
        <v>136</v>
      </c>
      <c r="H421" s="184">
        <v>40.801000000000002</v>
      </c>
      <c r="I421" s="185"/>
      <c r="J421" s="186">
        <f>ROUND(I421*H421,2)</f>
        <v>0</v>
      </c>
      <c r="K421" s="182" t="s">
        <v>137</v>
      </c>
      <c r="L421" s="56"/>
      <c r="M421" s="187" t="s">
        <v>32</v>
      </c>
      <c r="N421" s="188" t="s">
        <v>48</v>
      </c>
      <c r="O421" s="37"/>
      <c r="P421" s="189">
        <f>O421*H421</f>
        <v>0</v>
      </c>
      <c r="Q421" s="189">
        <v>1.7000000000000001E-4</v>
      </c>
      <c r="R421" s="189">
        <f>Q421*H421</f>
        <v>6.936170000000001E-3</v>
      </c>
      <c r="S421" s="189">
        <v>0</v>
      </c>
      <c r="T421" s="190">
        <f>S421*H421</f>
        <v>0</v>
      </c>
      <c r="AR421" s="18" t="s">
        <v>255</v>
      </c>
      <c r="AT421" s="18" t="s">
        <v>133</v>
      </c>
      <c r="AU421" s="18" t="s">
        <v>139</v>
      </c>
      <c r="AY421" s="18" t="s">
        <v>130</v>
      </c>
      <c r="BE421" s="191">
        <f>IF(N421="základní",J421,0)</f>
        <v>0</v>
      </c>
      <c r="BF421" s="191">
        <f>IF(N421="snížená",J421,0)</f>
        <v>0</v>
      </c>
      <c r="BG421" s="191">
        <f>IF(N421="zákl. přenesená",J421,0)</f>
        <v>0</v>
      </c>
      <c r="BH421" s="191">
        <f>IF(N421="sníž. přenesená",J421,0)</f>
        <v>0</v>
      </c>
      <c r="BI421" s="191">
        <f>IF(N421="nulová",J421,0)</f>
        <v>0</v>
      </c>
      <c r="BJ421" s="18" t="s">
        <v>139</v>
      </c>
      <c r="BK421" s="191">
        <f>ROUND(I421*H421,2)</f>
        <v>0</v>
      </c>
      <c r="BL421" s="18" t="s">
        <v>255</v>
      </c>
      <c r="BM421" s="18" t="s">
        <v>674</v>
      </c>
    </row>
    <row r="422" spans="2:65" s="1" customFormat="1" ht="20.399999999999999" customHeight="1">
      <c r="B422" s="36"/>
      <c r="C422" s="180" t="s">
        <v>675</v>
      </c>
      <c r="D422" s="180" t="s">
        <v>133</v>
      </c>
      <c r="E422" s="181" t="s">
        <v>676</v>
      </c>
      <c r="F422" s="182" t="s">
        <v>677</v>
      </c>
      <c r="G422" s="183" t="s">
        <v>136</v>
      </c>
      <c r="H422" s="184">
        <v>40.801000000000002</v>
      </c>
      <c r="I422" s="185"/>
      <c r="J422" s="186">
        <f>ROUND(I422*H422,2)</f>
        <v>0</v>
      </c>
      <c r="K422" s="182" t="s">
        <v>137</v>
      </c>
      <c r="L422" s="56"/>
      <c r="M422" s="187" t="s">
        <v>32</v>
      </c>
      <c r="N422" s="188" t="s">
        <v>48</v>
      </c>
      <c r="O422" s="37"/>
      <c r="P422" s="189">
        <f>O422*H422</f>
        <v>0</v>
      </c>
      <c r="Q422" s="189">
        <v>1.2E-4</v>
      </c>
      <c r="R422" s="189">
        <f>Q422*H422</f>
        <v>4.8961200000000003E-3</v>
      </c>
      <c r="S422" s="189">
        <v>0</v>
      </c>
      <c r="T422" s="190">
        <f>S422*H422</f>
        <v>0</v>
      </c>
      <c r="AR422" s="18" t="s">
        <v>255</v>
      </c>
      <c r="AT422" s="18" t="s">
        <v>133</v>
      </c>
      <c r="AU422" s="18" t="s">
        <v>139</v>
      </c>
      <c r="AY422" s="18" t="s">
        <v>130</v>
      </c>
      <c r="BE422" s="191">
        <f>IF(N422="základní",J422,0)</f>
        <v>0</v>
      </c>
      <c r="BF422" s="191">
        <f>IF(N422="snížená",J422,0)</f>
        <v>0</v>
      </c>
      <c r="BG422" s="191">
        <f>IF(N422="zákl. přenesená",J422,0)</f>
        <v>0</v>
      </c>
      <c r="BH422" s="191">
        <f>IF(N422="sníž. přenesená",J422,0)</f>
        <v>0</v>
      </c>
      <c r="BI422" s="191">
        <f>IF(N422="nulová",J422,0)</f>
        <v>0</v>
      </c>
      <c r="BJ422" s="18" t="s">
        <v>139</v>
      </c>
      <c r="BK422" s="191">
        <f>ROUND(I422*H422,2)</f>
        <v>0</v>
      </c>
      <c r="BL422" s="18" t="s">
        <v>255</v>
      </c>
      <c r="BM422" s="18" t="s">
        <v>678</v>
      </c>
    </row>
    <row r="423" spans="2:65" s="1" customFormat="1" ht="20.399999999999999" customHeight="1">
      <c r="B423" s="36"/>
      <c r="C423" s="180" t="s">
        <v>679</v>
      </c>
      <c r="D423" s="180" t="s">
        <v>133</v>
      </c>
      <c r="E423" s="181" t="s">
        <v>680</v>
      </c>
      <c r="F423" s="182" t="s">
        <v>681</v>
      </c>
      <c r="G423" s="183" t="s">
        <v>146</v>
      </c>
      <c r="H423" s="184">
        <v>10</v>
      </c>
      <c r="I423" s="185"/>
      <c r="J423" s="186">
        <f>ROUND(I423*H423,2)</f>
        <v>0</v>
      </c>
      <c r="K423" s="182" t="s">
        <v>137</v>
      </c>
      <c r="L423" s="56"/>
      <c r="M423" s="187" t="s">
        <v>32</v>
      </c>
      <c r="N423" s="188" t="s">
        <v>48</v>
      </c>
      <c r="O423" s="37"/>
      <c r="P423" s="189">
        <f>O423*H423</f>
        <v>0</v>
      </c>
      <c r="Q423" s="189">
        <v>3.0000000000000001E-5</v>
      </c>
      <c r="R423" s="189">
        <f>Q423*H423</f>
        <v>3.0000000000000003E-4</v>
      </c>
      <c r="S423" s="189">
        <v>0</v>
      </c>
      <c r="T423" s="190">
        <f>S423*H423</f>
        <v>0</v>
      </c>
      <c r="AR423" s="18" t="s">
        <v>255</v>
      </c>
      <c r="AT423" s="18" t="s">
        <v>133</v>
      </c>
      <c r="AU423" s="18" t="s">
        <v>139</v>
      </c>
      <c r="AY423" s="18" t="s">
        <v>130</v>
      </c>
      <c r="BE423" s="191">
        <f>IF(N423="základní",J423,0)</f>
        <v>0</v>
      </c>
      <c r="BF423" s="191">
        <f>IF(N423="snížená",J423,0)</f>
        <v>0</v>
      </c>
      <c r="BG423" s="191">
        <f>IF(N423="zákl. přenesená",J423,0)</f>
        <v>0</v>
      </c>
      <c r="BH423" s="191">
        <f>IF(N423="sníž. přenesená",J423,0)</f>
        <v>0</v>
      </c>
      <c r="BI423" s="191">
        <f>IF(N423="nulová",J423,0)</f>
        <v>0</v>
      </c>
      <c r="BJ423" s="18" t="s">
        <v>139</v>
      </c>
      <c r="BK423" s="191">
        <f>ROUND(I423*H423,2)</f>
        <v>0</v>
      </c>
      <c r="BL423" s="18" t="s">
        <v>255</v>
      </c>
      <c r="BM423" s="18" t="s">
        <v>682</v>
      </c>
    </row>
    <row r="424" spans="2:65" s="1" customFormat="1" ht="24">
      <c r="B424" s="36"/>
      <c r="C424" s="58"/>
      <c r="D424" s="194" t="s">
        <v>148</v>
      </c>
      <c r="E424" s="58"/>
      <c r="F424" s="216" t="s">
        <v>683</v>
      </c>
      <c r="G424" s="58"/>
      <c r="H424" s="58"/>
      <c r="I424" s="150"/>
      <c r="J424" s="58"/>
      <c r="K424" s="58"/>
      <c r="L424" s="56"/>
      <c r="M424" s="73"/>
      <c r="N424" s="37"/>
      <c r="O424" s="37"/>
      <c r="P424" s="37"/>
      <c r="Q424" s="37"/>
      <c r="R424" s="37"/>
      <c r="S424" s="37"/>
      <c r="T424" s="74"/>
      <c r="AT424" s="18" t="s">
        <v>148</v>
      </c>
      <c r="AU424" s="18" t="s">
        <v>139</v>
      </c>
    </row>
    <row r="425" spans="2:65" s="11" customFormat="1" ht="12">
      <c r="B425" s="192"/>
      <c r="C425" s="193"/>
      <c r="D425" s="194" t="s">
        <v>141</v>
      </c>
      <c r="E425" s="195" t="s">
        <v>32</v>
      </c>
      <c r="F425" s="196" t="s">
        <v>684</v>
      </c>
      <c r="G425" s="193"/>
      <c r="H425" s="197" t="s">
        <v>32</v>
      </c>
      <c r="I425" s="198"/>
      <c r="J425" s="193"/>
      <c r="K425" s="193"/>
      <c r="L425" s="199"/>
      <c r="M425" s="200"/>
      <c r="N425" s="201"/>
      <c r="O425" s="201"/>
      <c r="P425" s="201"/>
      <c r="Q425" s="201"/>
      <c r="R425" s="201"/>
      <c r="S425" s="201"/>
      <c r="T425" s="202"/>
      <c r="AT425" s="203" t="s">
        <v>141</v>
      </c>
      <c r="AU425" s="203" t="s">
        <v>139</v>
      </c>
      <c r="AV425" s="11" t="s">
        <v>16</v>
      </c>
      <c r="AW425" s="11" t="s">
        <v>40</v>
      </c>
      <c r="AX425" s="11" t="s">
        <v>76</v>
      </c>
      <c r="AY425" s="203" t="s">
        <v>130</v>
      </c>
    </row>
    <row r="426" spans="2:65" s="12" customFormat="1" ht="12">
      <c r="B426" s="204"/>
      <c r="C426" s="205"/>
      <c r="D426" s="206" t="s">
        <v>141</v>
      </c>
      <c r="E426" s="207" t="s">
        <v>32</v>
      </c>
      <c r="F426" s="208" t="s">
        <v>685</v>
      </c>
      <c r="G426" s="205"/>
      <c r="H426" s="209">
        <v>10</v>
      </c>
      <c r="I426" s="210"/>
      <c r="J426" s="205"/>
      <c r="K426" s="205"/>
      <c r="L426" s="211"/>
      <c r="M426" s="212"/>
      <c r="N426" s="213"/>
      <c r="O426" s="213"/>
      <c r="P426" s="213"/>
      <c r="Q426" s="213"/>
      <c r="R426" s="213"/>
      <c r="S426" s="213"/>
      <c r="T426" s="214"/>
      <c r="AT426" s="215" t="s">
        <v>141</v>
      </c>
      <c r="AU426" s="215" t="s">
        <v>139</v>
      </c>
      <c r="AV426" s="12" t="s">
        <v>139</v>
      </c>
      <c r="AW426" s="12" t="s">
        <v>40</v>
      </c>
      <c r="AX426" s="12" t="s">
        <v>16</v>
      </c>
      <c r="AY426" s="215" t="s">
        <v>130</v>
      </c>
    </row>
    <row r="427" spans="2:65" s="1" customFormat="1" ht="28.8" customHeight="1">
      <c r="B427" s="36"/>
      <c r="C427" s="180" t="s">
        <v>686</v>
      </c>
      <c r="D427" s="180" t="s">
        <v>133</v>
      </c>
      <c r="E427" s="181" t="s">
        <v>687</v>
      </c>
      <c r="F427" s="182" t="s">
        <v>688</v>
      </c>
      <c r="G427" s="183" t="s">
        <v>136</v>
      </c>
      <c r="H427" s="184">
        <v>40.801000000000002</v>
      </c>
      <c r="I427" s="185"/>
      <c r="J427" s="186">
        <f>ROUND(I427*H427,2)</f>
        <v>0</v>
      </c>
      <c r="K427" s="182" t="s">
        <v>137</v>
      </c>
      <c r="L427" s="56"/>
      <c r="M427" s="187" t="s">
        <v>32</v>
      </c>
      <c r="N427" s="188" t="s">
        <v>48</v>
      </c>
      <c r="O427" s="37"/>
      <c r="P427" s="189">
        <f>O427*H427</f>
        <v>0</v>
      </c>
      <c r="Q427" s="189">
        <v>2.4000000000000001E-4</v>
      </c>
      <c r="R427" s="189">
        <f>Q427*H427</f>
        <v>9.7922400000000007E-3</v>
      </c>
      <c r="S427" s="189">
        <v>0</v>
      </c>
      <c r="T427" s="190">
        <f>S427*H427</f>
        <v>0</v>
      </c>
      <c r="AR427" s="18" t="s">
        <v>255</v>
      </c>
      <c r="AT427" s="18" t="s">
        <v>133</v>
      </c>
      <c r="AU427" s="18" t="s">
        <v>139</v>
      </c>
      <c r="AY427" s="18" t="s">
        <v>130</v>
      </c>
      <c r="BE427" s="191">
        <f>IF(N427="základní",J427,0)</f>
        <v>0</v>
      </c>
      <c r="BF427" s="191">
        <f>IF(N427="snížená",J427,0)</f>
        <v>0</v>
      </c>
      <c r="BG427" s="191">
        <f>IF(N427="zákl. přenesená",J427,0)</f>
        <v>0</v>
      </c>
      <c r="BH427" s="191">
        <f>IF(N427="sníž. přenesená",J427,0)</f>
        <v>0</v>
      </c>
      <c r="BI427" s="191">
        <f>IF(N427="nulová",J427,0)</f>
        <v>0</v>
      </c>
      <c r="BJ427" s="18" t="s">
        <v>139</v>
      </c>
      <c r="BK427" s="191">
        <f>ROUND(I427*H427,2)</f>
        <v>0</v>
      </c>
      <c r="BL427" s="18" t="s">
        <v>255</v>
      </c>
      <c r="BM427" s="18" t="s">
        <v>689</v>
      </c>
    </row>
    <row r="428" spans="2:65" s="11" customFormat="1" ht="12">
      <c r="B428" s="192"/>
      <c r="C428" s="193"/>
      <c r="D428" s="194" t="s">
        <v>141</v>
      </c>
      <c r="E428" s="195" t="s">
        <v>32</v>
      </c>
      <c r="F428" s="196" t="s">
        <v>658</v>
      </c>
      <c r="G428" s="193"/>
      <c r="H428" s="197" t="s">
        <v>32</v>
      </c>
      <c r="I428" s="198"/>
      <c r="J428" s="193"/>
      <c r="K428" s="193"/>
      <c r="L428" s="199"/>
      <c r="M428" s="200"/>
      <c r="N428" s="201"/>
      <c r="O428" s="201"/>
      <c r="P428" s="201"/>
      <c r="Q428" s="201"/>
      <c r="R428" s="201"/>
      <c r="S428" s="201"/>
      <c r="T428" s="202"/>
      <c r="AT428" s="203" t="s">
        <v>141</v>
      </c>
      <c r="AU428" s="203" t="s">
        <v>139</v>
      </c>
      <c r="AV428" s="11" t="s">
        <v>16</v>
      </c>
      <c r="AW428" s="11" t="s">
        <v>40</v>
      </c>
      <c r="AX428" s="11" t="s">
        <v>76</v>
      </c>
      <c r="AY428" s="203" t="s">
        <v>130</v>
      </c>
    </row>
    <row r="429" spans="2:65" s="12" customFormat="1" ht="12">
      <c r="B429" s="204"/>
      <c r="C429" s="205"/>
      <c r="D429" s="194" t="s">
        <v>141</v>
      </c>
      <c r="E429" s="217" t="s">
        <v>32</v>
      </c>
      <c r="F429" s="218" t="s">
        <v>659</v>
      </c>
      <c r="G429" s="205"/>
      <c r="H429" s="219">
        <v>1.456</v>
      </c>
      <c r="I429" s="210"/>
      <c r="J429" s="205"/>
      <c r="K429" s="205"/>
      <c r="L429" s="211"/>
      <c r="M429" s="212"/>
      <c r="N429" s="213"/>
      <c r="O429" s="213"/>
      <c r="P429" s="213"/>
      <c r="Q429" s="213"/>
      <c r="R429" s="213"/>
      <c r="S429" s="213"/>
      <c r="T429" s="214"/>
      <c r="AT429" s="215" t="s">
        <v>141</v>
      </c>
      <c r="AU429" s="215" t="s">
        <v>139</v>
      </c>
      <c r="AV429" s="12" t="s">
        <v>139</v>
      </c>
      <c r="AW429" s="12" t="s">
        <v>40</v>
      </c>
      <c r="AX429" s="12" t="s">
        <v>76</v>
      </c>
      <c r="AY429" s="215" t="s">
        <v>130</v>
      </c>
    </row>
    <row r="430" spans="2:65" s="11" customFormat="1" ht="12">
      <c r="B430" s="192"/>
      <c r="C430" s="193"/>
      <c r="D430" s="194" t="s">
        <v>141</v>
      </c>
      <c r="E430" s="195" t="s">
        <v>32</v>
      </c>
      <c r="F430" s="196" t="s">
        <v>660</v>
      </c>
      <c r="G430" s="193"/>
      <c r="H430" s="197" t="s">
        <v>32</v>
      </c>
      <c r="I430" s="198"/>
      <c r="J430" s="193"/>
      <c r="K430" s="193"/>
      <c r="L430" s="199"/>
      <c r="M430" s="200"/>
      <c r="N430" s="201"/>
      <c r="O430" s="201"/>
      <c r="P430" s="201"/>
      <c r="Q430" s="201"/>
      <c r="R430" s="201"/>
      <c r="S430" s="201"/>
      <c r="T430" s="202"/>
      <c r="AT430" s="203" t="s">
        <v>141</v>
      </c>
      <c r="AU430" s="203" t="s">
        <v>139</v>
      </c>
      <c r="AV430" s="11" t="s">
        <v>16</v>
      </c>
      <c r="AW430" s="11" t="s">
        <v>40</v>
      </c>
      <c r="AX430" s="11" t="s">
        <v>76</v>
      </c>
      <c r="AY430" s="203" t="s">
        <v>130</v>
      </c>
    </row>
    <row r="431" spans="2:65" s="12" customFormat="1" ht="12">
      <c r="B431" s="204"/>
      <c r="C431" s="205"/>
      <c r="D431" s="194" t="s">
        <v>141</v>
      </c>
      <c r="E431" s="217" t="s">
        <v>32</v>
      </c>
      <c r="F431" s="218" t="s">
        <v>661</v>
      </c>
      <c r="G431" s="205"/>
      <c r="H431" s="219">
        <v>16.713000000000001</v>
      </c>
      <c r="I431" s="210"/>
      <c r="J431" s="205"/>
      <c r="K431" s="205"/>
      <c r="L431" s="211"/>
      <c r="M431" s="212"/>
      <c r="N431" s="213"/>
      <c r="O431" s="213"/>
      <c r="P431" s="213"/>
      <c r="Q431" s="213"/>
      <c r="R431" s="213"/>
      <c r="S431" s="213"/>
      <c r="T431" s="214"/>
      <c r="AT431" s="215" t="s">
        <v>141</v>
      </c>
      <c r="AU431" s="215" t="s">
        <v>139</v>
      </c>
      <c r="AV431" s="12" t="s">
        <v>139</v>
      </c>
      <c r="AW431" s="12" t="s">
        <v>40</v>
      </c>
      <c r="AX431" s="12" t="s">
        <v>76</v>
      </c>
      <c r="AY431" s="215" t="s">
        <v>130</v>
      </c>
    </row>
    <row r="432" spans="2:65" s="12" customFormat="1" ht="12">
      <c r="B432" s="204"/>
      <c r="C432" s="205"/>
      <c r="D432" s="194" t="s">
        <v>141</v>
      </c>
      <c r="E432" s="217" t="s">
        <v>32</v>
      </c>
      <c r="F432" s="218" t="s">
        <v>662</v>
      </c>
      <c r="G432" s="205"/>
      <c r="H432" s="219">
        <v>11.304</v>
      </c>
      <c r="I432" s="210"/>
      <c r="J432" s="205"/>
      <c r="K432" s="205"/>
      <c r="L432" s="211"/>
      <c r="M432" s="212"/>
      <c r="N432" s="213"/>
      <c r="O432" s="213"/>
      <c r="P432" s="213"/>
      <c r="Q432" s="213"/>
      <c r="R432" s="213"/>
      <c r="S432" s="213"/>
      <c r="T432" s="214"/>
      <c r="AT432" s="215" t="s">
        <v>141</v>
      </c>
      <c r="AU432" s="215" t="s">
        <v>139</v>
      </c>
      <c r="AV432" s="12" t="s">
        <v>139</v>
      </c>
      <c r="AW432" s="12" t="s">
        <v>40</v>
      </c>
      <c r="AX432" s="12" t="s">
        <v>76</v>
      </c>
      <c r="AY432" s="215" t="s">
        <v>130</v>
      </c>
    </row>
    <row r="433" spans="2:65" s="11" customFormat="1" ht="12">
      <c r="B433" s="192"/>
      <c r="C433" s="193"/>
      <c r="D433" s="194" t="s">
        <v>141</v>
      </c>
      <c r="E433" s="195" t="s">
        <v>32</v>
      </c>
      <c r="F433" s="196" t="s">
        <v>663</v>
      </c>
      <c r="G433" s="193"/>
      <c r="H433" s="197" t="s">
        <v>32</v>
      </c>
      <c r="I433" s="198"/>
      <c r="J433" s="193"/>
      <c r="K433" s="193"/>
      <c r="L433" s="199"/>
      <c r="M433" s="200"/>
      <c r="N433" s="201"/>
      <c r="O433" s="201"/>
      <c r="P433" s="201"/>
      <c r="Q433" s="201"/>
      <c r="R433" s="201"/>
      <c r="S433" s="201"/>
      <c r="T433" s="202"/>
      <c r="AT433" s="203" t="s">
        <v>141</v>
      </c>
      <c r="AU433" s="203" t="s">
        <v>139</v>
      </c>
      <c r="AV433" s="11" t="s">
        <v>16</v>
      </c>
      <c r="AW433" s="11" t="s">
        <v>40</v>
      </c>
      <c r="AX433" s="11" t="s">
        <v>76</v>
      </c>
      <c r="AY433" s="203" t="s">
        <v>130</v>
      </c>
    </row>
    <row r="434" spans="2:65" s="12" customFormat="1" ht="12">
      <c r="B434" s="204"/>
      <c r="C434" s="205"/>
      <c r="D434" s="194" t="s">
        <v>141</v>
      </c>
      <c r="E434" s="217" t="s">
        <v>32</v>
      </c>
      <c r="F434" s="218" t="s">
        <v>664</v>
      </c>
      <c r="G434" s="205"/>
      <c r="H434" s="219">
        <v>3.52</v>
      </c>
      <c r="I434" s="210"/>
      <c r="J434" s="205"/>
      <c r="K434" s="205"/>
      <c r="L434" s="211"/>
      <c r="M434" s="212"/>
      <c r="N434" s="213"/>
      <c r="O434" s="213"/>
      <c r="P434" s="213"/>
      <c r="Q434" s="213"/>
      <c r="R434" s="213"/>
      <c r="S434" s="213"/>
      <c r="T434" s="214"/>
      <c r="AT434" s="215" t="s">
        <v>141</v>
      </c>
      <c r="AU434" s="215" t="s">
        <v>139</v>
      </c>
      <c r="AV434" s="12" t="s">
        <v>139</v>
      </c>
      <c r="AW434" s="12" t="s">
        <v>40</v>
      </c>
      <c r="AX434" s="12" t="s">
        <v>76</v>
      </c>
      <c r="AY434" s="215" t="s">
        <v>130</v>
      </c>
    </row>
    <row r="435" spans="2:65" s="12" customFormat="1" ht="12">
      <c r="B435" s="204"/>
      <c r="C435" s="205"/>
      <c r="D435" s="194" t="s">
        <v>141</v>
      </c>
      <c r="E435" s="217" t="s">
        <v>32</v>
      </c>
      <c r="F435" s="218" t="s">
        <v>665</v>
      </c>
      <c r="G435" s="205"/>
      <c r="H435" s="219">
        <v>7.8079999999999998</v>
      </c>
      <c r="I435" s="210"/>
      <c r="J435" s="205"/>
      <c r="K435" s="205"/>
      <c r="L435" s="211"/>
      <c r="M435" s="212"/>
      <c r="N435" s="213"/>
      <c r="O435" s="213"/>
      <c r="P435" s="213"/>
      <c r="Q435" s="213"/>
      <c r="R435" s="213"/>
      <c r="S435" s="213"/>
      <c r="T435" s="214"/>
      <c r="AT435" s="215" t="s">
        <v>141</v>
      </c>
      <c r="AU435" s="215" t="s">
        <v>139</v>
      </c>
      <c r="AV435" s="12" t="s">
        <v>139</v>
      </c>
      <c r="AW435" s="12" t="s">
        <v>40</v>
      </c>
      <c r="AX435" s="12" t="s">
        <v>76</v>
      </c>
      <c r="AY435" s="215" t="s">
        <v>130</v>
      </c>
    </row>
    <row r="436" spans="2:65" s="13" customFormat="1" ht="12">
      <c r="B436" s="220"/>
      <c r="C436" s="221"/>
      <c r="D436" s="194" t="s">
        <v>141</v>
      </c>
      <c r="E436" s="233" t="s">
        <v>32</v>
      </c>
      <c r="F436" s="234" t="s">
        <v>159</v>
      </c>
      <c r="G436" s="221"/>
      <c r="H436" s="235">
        <v>40.801000000000002</v>
      </c>
      <c r="I436" s="225"/>
      <c r="J436" s="221"/>
      <c r="K436" s="221"/>
      <c r="L436" s="226"/>
      <c r="M436" s="227"/>
      <c r="N436" s="228"/>
      <c r="O436" s="228"/>
      <c r="P436" s="228"/>
      <c r="Q436" s="228"/>
      <c r="R436" s="228"/>
      <c r="S436" s="228"/>
      <c r="T436" s="229"/>
      <c r="AT436" s="230" t="s">
        <v>141</v>
      </c>
      <c r="AU436" s="230" t="s">
        <v>139</v>
      </c>
      <c r="AV436" s="13" t="s">
        <v>138</v>
      </c>
      <c r="AW436" s="13" t="s">
        <v>40</v>
      </c>
      <c r="AX436" s="13" t="s">
        <v>16</v>
      </c>
      <c r="AY436" s="230" t="s">
        <v>130</v>
      </c>
    </row>
    <row r="437" spans="2:65" s="10" customFormat="1" ht="29.85" customHeight="1">
      <c r="B437" s="163"/>
      <c r="C437" s="164"/>
      <c r="D437" s="177" t="s">
        <v>75</v>
      </c>
      <c r="E437" s="178" t="s">
        <v>690</v>
      </c>
      <c r="F437" s="178" t="s">
        <v>691</v>
      </c>
      <c r="G437" s="164"/>
      <c r="H437" s="164"/>
      <c r="I437" s="167"/>
      <c r="J437" s="179">
        <f>BK437</f>
        <v>0</v>
      </c>
      <c r="K437" s="164"/>
      <c r="L437" s="169"/>
      <c r="M437" s="170"/>
      <c r="N437" s="171"/>
      <c r="O437" s="171"/>
      <c r="P437" s="172">
        <f>SUM(P438:P464)</f>
        <v>0</v>
      </c>
      <c r="Q437" s="171"/>
      <c r="R437" s="172">
        <f>SUM(R438:R464)</f>
        <v>0.30168731999999998</v>
      </c>
      <c r="S437" s="171"/>
      <c r="T437" s="173">
        <f>SUM(T438:T464)</f>
        <v>7.7899060000000006E-2</v>
      </c>
      <c r="AR437" s="174" t="s">
        <v>139</v>
      </c>
      <c r="AT437" s="175" t="s">
        <v>75</v>
      </c>
      <c r="AU437" s="175" t="s">
        <v>16</v>
      </c>
      <c r="AY437" s="174" t="s">
        <v>130</v>
      </c>
      <c r="BK437" s="176">
        <f>SUM(BK438:BK464)</f>
        <v>0</v>
      </c>
    </row>
    <row r="438" spans="2:65" s="1" customFormat="1" ht="20.399999999999999" customHeight="1">
      <c r="B438" s="36"/>
      <c r="C438" s="180" t="s">
        <v>692</v>
      </c>
      <c r="D438" s="180" t="s">
        <v>133</v>
      </c>
      <c r="E438" s="181" t="s">
        <v>693</v>
      </c>
      <c r="F438" s="182" t="s">
        <v>694</v>
      </c>
      <c r="G438" s="183" t="s">
        <v>136</v>
      </c>
      <c r="H438" s="184">
        <v>228.55099999999999</v>
      </c>
      <c r="I438" s="185"/>
      <c r="J438" s="186">
        <f>ROUND(I438*H438,2)</f>
        <v>0</v>
      </c>
      <c r="K438" s="182" t="s">
        <v>137</v>
      </c>
      <c r="L438" s="56"/>
      <c r="M438" s="187" t="s">
        <v>32</v>
      </c>
      <c r="N438" s="188" t="s">
        <v>48</v>
      </c>
      <c r="O438" s="37"/>
      <c r="P438" s="189">
        <f>O438*H438</f>
        <v>0</v>
      </c>
      <c r="Q438" s="189">
        <v>1E-3</v>
      </c>
      <c r="R438" s="189">
        <f>Q438*H438</f>
        <v>0.228551</v>
      </c>
      <c r="S438" s="189">
        <v>3.1E-4</v>
      </c>
      <c r="T438" s="190">
        <f>S438*H438</f>
        <v>7.085081E-2</v>
      </c>
      <c r="AR438" s="18" t="s">
        <v>255</v>
      </c>
      <c r="AT438" s="18" t="s">
        <v>133</v>
      </c>
      <c r="AU438" s="18" t="s">
        <v>139</v>
      </c>
      <c r="AY438" s="18" t="s">
        <v>130</v>
      </c>
      <c r="BE438" s="191">
        <f>IF(N438="základní",J438,0)</f>
        <v>0</v>
      </c>
      <c r="BF438" s="191">
        <f>IF(N438="snížená",J438,0)</f>
        <v>0</v>
      </c>
      <c r="BG438" s="191">
        <f>IF(N438="zákl. přenesená",J438,0)</f>
        <v>0</v>
      </c>
      <c r="BH438" s="191">
        <f>IF(N438="sníž. přenesená",J438,0)</f>
        <v>0</v>
      </c>
      <c r="BI438" s="191">
        <f>IF(N438="nulová",J438,0)</f>
        <v>0</v>
      </c>
      <c r="BJ438" s="18" t="s">
        <v>139</v>
      </c>
      <c r="BK438" s="191">
        <f>ROUND(I438*H438,2)</f>
        <v>0</v>
      </c>
      <c r="BL438" s="18" t="s">
        <v>255</v>
      </c>
      <c r="BM438" s="18" t="s">
        <v>695</v>
      </c>
    </row>
    <row r="439" spans="2:65" s="1" customFormat="1" ht="36">
      <c r="B439" s="36"/>
      <c r="C439" s="58"/>
      <c r="D439" s="194" t="s">
        <v>148</v>
      </c>
      <c r="E439" s="58"/>
      <c r="F439" s="216" t="s">
        <v>696</v>
      </c>
      <c r="G439" s="58"/>
      <c r="H439" s="58"/>
      <c r="I439" s="150"/>
      <c r="J439" s="58"/>
      <c r="K439" s="58"/>
      <c r="L439" s="56"/>
      <c r="M439" s="73"/>
      <c r="N439" s="37"/>
      <c r="O439" s="37"/>
      <c r="P439" s="37"/>
      <c r="Q439" s="37"/>
      <c r="R439" s="37"/>
      <c r="S439" s="37"/>
      <c r="T439" s="74"/>
      <c r="AT439" s="18" t="s">
        <v>148</v>
      </c>
      <c r="AU439" s="18" t="s">
        <v>139</v>
      </c>
    </row>
    <row r="440" spans="2:65" s="11" customFormat="1" ht="12">
      <c r="B440" s="192"/>
      <c r="C440" s="193"/>
      <c r="D440" s="194" t="s">
        <v>141</v>
      </c>
      <c r="E440" s="195" t="s">
        <v>32</v>
      </c>
      <c r="F440" s="196" t="s">
        <v>697</v>
      </c>
      <c r="G440" s="193"/>
      <c r="H440" s="197" t="s">
        <v>32</v>
      </c>
      <c r="I440" s="198"/>
      <c r="J440" s="193"/>
      <c r="K440" s="193"/>
      <c r="L440" s="199"/>
      <c r="M440" s="200"/>
      <c r="N440" s="201"/>
      <c r="O440" s="201"/>
      <c r="P440" s="201"/>
      <c r="Q440" s="201"/>
      <c r="R440" s="201"/>
      <c r="S440" s="201"/>
      <c r="T440" s="202"/>
      <c r="AT440" s="203" t="s">
        <v>141</v>
      </c>
      <c r="AU440" s="203" t="s">
        <v>139</v>
      </c>
      <c r="AV440" s="11" t="s">
        <v>16</v>
      </c>
      <c r="AW440" s="11" t="s">
        <v>40</v>
      </c>
      <c r="AX440" s="11" t="s">
        <v>76</v>
      </c>
      <c r="AY440" s="203" t="s">
        <v>130</v>
      </c>
    </row>
    <row r="441" spans="2:65" s="12" customFormat="1" ht="12">
      <c r="B441" s="204"/>
      <c r="C441" s="205"/>
      <c r="D441" s="194" t="s">
        <v>141</v>
      </c>
      <c r="E441" s="217" t="s">
        <v>32</v>
      </c>
      <c r="F441" s="218" t="s">
        <v>157</v>
      </c>
      <c r="G441" s="205"/>
      <c r="H441" s="219">
        <v>13.038</v>
      </c>
      <c r="I441" s="210"/>
      <c r="J441" s="205"/>
      <c r="K441" s="205"/>
      <c r="L441" s="211"/>
      <c r="M441" s="212"/>
      <c r="N441" s="213"/>
      <c r="O441" s="213"/>
      <c r="P441" s="213"/>
      <c r="Q441" s="213"/>
      <c r="R441" s="213"/>
      <c r="S441" s="213"/>
      <c r="T441" s="214"/>
      <c r="AT441" s="215" t="s">
        <v>141</v>
      </c>
      <c r="AU441" s="215" t="s">
        <v>139</v>
      </c>
      <c r="AV441" s="12" t="s">
        <v>139</v>
      </c>
      <c r="AW441" s="12" t="s">
        <v>40</v>
      </c>
      <c r="AX441" s="12" t="s">
        <v>76</v>
      </c>
      <c r="AY441" s="215" t="s">
        <v>130</v>
      </c>
    </row>
    <row r="442" spans="2:65" s="12" customFormat="1" ht="12">
      <c r="B442" s="204"/>
      <c r="C442" s="205"/>
      <c r="D442" s="194" t="s">
        <v>141</v>
      </c>
      <c r="E442" s="217" t="s">
        <v>32</v>
      </c>
      <c r="F442" s="218" t="s">
        <v>158</v>
      </c>
      <c r="G442" s="205"/>
      <c r="H442" s="219">
        <v>43.146000000000001</v>
      </c>
      <c r="I442" s="210"/>
      <c r="J442" s="205"/>
      <c r="K442" s="205"/>
      <c r="L442" s="211"/>
      <c r="M442" s="212"/>
      <c r="N442" s="213"/>
      <c r="O442" s="213"/>
      <c r="P442" s="213"/>
      <c r="Q442" s="213"/>
      <c r="R442" s="213"/>
      <c r="S442" s="213"/>
      <c r="T442" s="214"/>
      <c r="AT442" s="215" t="s">
        <v>141</v>
      </c>
      <c r="AU442" s="215" t="s">
        <v>139</v>
      </c>
      <c r="AV442" s="12" t="s">
        <v>139</v>
      </c>
      <c r="AW442" s="12" t="s">
        <v>40</v>
      </c>
      <c r="AX442" s="12" t="s">
        <v>76</v>
      </c>
      <c r="AY442" s="215" t="s">
        <v>130</v>
      </c>
    </row>
    <row r="443" spans="2:65" s="11" customFormat="1" ht="12">
      <c r="B443" s="192"/>
      <c r="C443" s="193"/>
      <c r="D443" s="194" t="s">
        <v>141</v>
      </c>
      <c r="E443" s="195" t="s">
        <v>32</v>
      </c>
      <c r="F443" s="196" t="s">
        <v>698</v>
      </c>
      <c r="G443" s="193"/>
      <c r="H443" s="197" t="s">
        <v>32</v>
      </c>
      <c r="I443" s="198"/>
      <c r="J443" s="193"/>
      <c r="K443" s="193"/>
      <c r="L443" s="199"/>
      <c r="M443" s="200"/>
      <c r="N443" s="201"/>
      <c r="O443" s="201"/>
      <c r="P443" s="201"/>
      <c r="Q443" s="201"/>
      <c r="R443" s="201"/>
      <c r="S443" s="201"/>
      <c r="T443" s="202"/>
      <c r="AT443" s="203" t="s">
        <v>141</v>
      </c>
      <c r="AU443" s="203" t="s">
        <v>139</v>
      </c>
      <c r="AV443" s="11" t="s">
        <v>16</v>
      </c>
      <c r="AW443" s="11" t="s">
        <v>40</v>
      </c>
      <c r="AX443" s="11" t="s">
        <v>76</v>
      </c>
      <c r="AY443" s="203" t="s">
        <v>130</v>
      </c>
    </row>
    <row r="444" spans="2:65" s="12" customFormat="1" ht="12">
      <c r="B444" s="204"/>
      <c r="C444" s="205"/>
      <c r="D444" s="194" t="s">
        <v>141</v>
      </c>
      <c r="E444" s="217" t="s">
        <v>32</v>
      </c>
      <c r="F444" s="218" t="s">
        <v>699</v>
      </c>
      <c r="G444" s="205"/>
      <c r="H444" s="219">
        <v>34.587000000000003</v>
      </c>
      <c r="I444" s="210"/>
      <c r="J444" s="205"/>
      <c r="K444" s="205"/>
      <c r="L444" s="211"/>
      <c r="M444" s="212"/>
      <c r="N444" s="213"/>
      <c r="O444" s="213"/>
      <c r="P444" s="213"/>
      <c r="Q444" s="213"/>
      <c r="R444" s="213"/>
      <c r="S444" s="213"/>
      <c r="T444" s="214"/>
      <c r="AT444" s="215" t="s">
        <v>141</v>
      </c>
      <c r="AU444" s="215" t="s">
        <v>139</v>
      </c>
      <c r="AV444" s="12" t="s">
        <v>139</v>
      </c>
      <c r="AW444" s="12" t="s">
        <v>40</v>
      </c>
      <c r="AX444" s="12" t="s">
        <v>76</v>
      </c>
      <c r="AY444" s="215" t="s">
        <v>130</v>
      </c>
    </row>
    <row r="445" spans="2:65" s="11" customFormat="1" ht="12">
      <c r="B445" s="192"/>
      <c r="C445" s="193"/>
      <c r="D445" s="194" t="s">
        <v>141</v>
      </c>
      <c r="E445" s="195" t="s">
        <v>32</v>
      </c>
      <c r="F445" s="196" t="s">
        <v>700</v>
      </c>
      <c r="G445" s="193"/>
      <c r="H445" s="197" t="s">
        <v>32</v>
      </c>
      <c r="I445" s="198"/>
      <c r="J445" s="193"/>
      <c r="K445" s="193"/>
      <c r="L445" s="199"/>
      <c r="M445" s="200"/>
      <c r="N445" s="201"/>
      <c r="O445" s="201"/>
      <c r="P445" s="201"/>
      <c r="Q445" s="201"/>
      <c r="R445" s="201"/>
      <c r="S445" s="201"/>
      <c r="T445" s="202"/>
      <c r="AT445" s="203" t="s">
        <v>141</v>
      </c>
      <c r="AU445" s="203" t="s">
        <v>139</v>
      </c>
      <c r="AV445" s="11" t="s">
        <v>16</v>
      </c>
      <c r="AW445" s="11" t="s">
        <v>40</v>
      </c>
      <c r="AX445" s="11" t="s">
        <v>76</v>
      </c>
      <c r="AY445" s="203" t="s">
        <v>130</v>
      </c>
    </row>
    <row r="446" spans="2:65" s="12" customFormat="1" ht="12">
      <c r="B446" s="204"/>
      <c r="C446" s="205"/>
      <c r="D446" s="194" t="s">
        <v>141</v>
      </c>
      <c r="E446" s="217" t="s">
        <v>32</v>
      </c>
      <c r="F446" s="218" t="s">
        <v>701</v>
      </c>
      <c r="G446" s="205"/>
      <c r="H446" s="219">
        <v>8.9659999999999993</v>
      </c>
      <c r="I446" s="210"/>
      <c r="J446" s="205"/>
      <c r="K446" s="205"/>
      <c r="L446" s="211"/>
      <c r="M446" s="212"/>
      <c r="N446" s="213"/>
      <c r="O446" s="213"/>
      <c r="P446" s="213"/>
      <c r="Q446" s="213"/>
      <c r="R446" s="213"/>
      <c r="S446" s="213"/>
      <c r="T446" s="214"/>
      <c r="AT446" s="215" t="s">
        <v>141</v>
      </c>
      <c r="AU446" s="215" t="s">
        <v>139</v>
      </c>
      <c r="AV446" s="12" t="s">
        <v>139</v>
      </c>
      <c r="AW446" s="12" t="s">
        <v>40</v>
      </c>
      <c r="AX446" s="12" t="s">
        <v>76</v>
      </c>
      <c r="AY446" s="215" t="s">
        <v>130</v>
      </c>
    </row>
    <row r="447" spans="2:65" s="11" customFormat="1" ht="12">
      <c r="B447" s="192"/>
      <c r="C447" s="193"/>
      <c r="D447" s="194" t="s">
        <v>141</v>
      </c>
      <c r="E447" s="195" t="s">
        <v>32</v>
      </c>
      <c r="F447" s="196" t="s">
        <v>191</v>
      </c>
      <c r="G447" s="193"/>
      <c r="H447" s="197" t="s">
        <v>32</v>
      </c>
      <c r="I447" s="198"/>
      <c r="J447" s="193"/>
      <c r="K447" s="193"/>
      <c r="L447" s="199"/>
      <c r="M447" s="200"/>
      <c r="N447" s="201"/>
      <c r="O447" s="201"/>
      <c r="P447" s="201"/>
      <c r="Q447" s="201"/>
      <c r="R447" s="201"/>
      <c r="S447" s="201"/>
      <c r="T447" s="202"/>
      <c r="AT447" s="203" t="s">
        <v>141</v>
      </c>
      <c r="AU447" s="203" t="s">
        <v>139</v>
      </c>
      <c r="AV447" s="11" t="s">
        <v>16</v>
      </c>
      <c r="AW447" s="11" t="s">
        <v>4</v>
      </c>
      <c r="AX447" s="11" t="s">
        <v>76</v>
      </c>
      <c r="AY447" s="203" t="s">
        <v>130</v>
      </c>
    </row>
    <row r="448" spans="2:65" s="12" customFormat="1" ht="12">
      <c r="B448" s="204"/>
      <c r="C448" s="205"/>
      <c r="D448" s="194" t="s">
        <v>141</v>
      </c>
      <c r="E448" s="217" t="s">
        <v>32</v>
      </c>
      <c r="F448" s="218" t="s">
        <v>702</v>
      </c>
      <c r="G448" s="205"/>
      <c r="H448" s="219">
        <v>33.453000000000003</v>
      </c>
      <c r="I448" s="210"/>
      <c r="J448" s="205"/>
      <c r="K448" s="205"/>
      <c r="L448" s="211"/>
      <c r="M448" s="212"/>
      <c r="N448" s="213"/>
      <c r="O448" s="213"/>
      <c r="P448" s="213"/>
      <c r="Q448" s="213"/>
      <c r="R448" s="213"/>
      <c r="S448" s="213"/>
      <c r="T448" s="214"/>
      <c r="AT448" s="215" t="s">
        <v>141</v>
      </c>
      <c r="AU448" s="215" t="s">
        <v>139</v>
      </c>
      <c r="AV448" s="12" t="s">
        <v>139</v>
      </c>
      <c r="AW448" s="12" t="s">
        <v>40</v>
      </c>
      <c r="AX448" s="12" t="s">
        <v>76</v>
      </c>
      <c r="AY448" s="215" t="s">
        <v>130</v>
      </c>
    </row>
    <row r="449" spans="2:65" s="11" customFormat="1" ht="12">
      <c r="B449" s="192"/>
      <c r="C449" s="193"/>
      <c r="D449" s="194" t="s">
        <v>141</v>
      </c>
      <c r="E449" s="195" t="s">
        <v>32</v>
      </c>
      <c r="F449" s="196" t="s">
        <v>193</v>
      </c>
      <c r="G449" s="193"/>
      <c r="H449" s="197" t="s">
        <v>32</v>
      </c>
      <c r="I449" s="198"/>
      <c r="J449" s="193"/>
      <c r="K449" s="193"/>
      <c r="L449" s="199"/>
      <c r="M449" s="200"/>
      <c r="N449" s="201"/>
      <c r="O449" s="201"/>
      <c r="P449" s="201"/>
      <c r="Q449" s="201"/>
      <c r="R449" s="201"/>
      <c r="S449" s="201"/>
      <c r="T449" s="202"/>
      <c r="AT449" s="203" t="s">
        <v>141</v>
      </c>
      <c r="AU449" s="203" t="s">
        <v>139</v>
      </c>
      <c r="AV449" s="11" t="s">
        <v>16</v>
      </c>
      <c r="AW449" s="11" t="s">
        <v>40</v>
      </c>
      <c r="AX449" s="11" t="s">
        <v>76</v>
      </c>
      <c r="AY449" s="203" t="s">
        <v>130</v>
      </c>
    </row>
    <row r="450" spans="2:65" s="12" customFormat="1" ht="12">
      <c r="B450" s="204"/>
      <c r="C450" s="205"/>
      <c r="D450" s="194" t="s">
        <v>141</v>
      </c>
      <c r="E450" s="217" t="s">
        <v>32</v>
      </c>
      <c r="F450" s="218" t="s">
        <v>194</v>
      </c>
      <c r="G450" s="205"/>
      <c r="H450" s="219">
        <v>7.1820000000000004</v>
      </c>
      <c r="I450" s="210"/>
      <c r="J450" s="205"/>
      <c r="K450" s="205"/>
      <c r="L450" s="211"/>
      <c r="M450" s="212"/>
      <c r="N450" s="213"/>
      <c r="O450" s="213"/>
      <c r="P450" s="213"/>
      <c r="Q450" s="213"/>
      <c r="R450" s="213"/>
      <c r="S450" s="213"/>
      <c r="T450" s="214"/>
      <c r="AT450" s="215" t="s">
        <v>141</v>
      </c>
      <c r="AU450" s="215" t="s">
        <v>139</v>
      </c>
      <c r="AV450" s="12" t="s">
        <v>139</v>
      </c>
      <c r="AW450" s="12" t="s">
        <v>40</v>
      </c>
      <c r="AX450" s="12" t="s">
        <v>76</v>
      </c>
      <c r="AY450" s="215" t="s">
        <v>130</v>
      </c>
    </row>
    <row r="451" spans="2:65" s="11" customFormat="1" ht="12">
      <c r="B451" s="192"/>
      <c r="C451" s="193"/>
      <c r="D451" s="194" t="s">
        <v>141</v>
      </c>
      <c r="E451" s="195" t="s">
        <v>32</v>
      </c>
      <c r="F451" s="196" t="s">
        <v>195</v>
      </c>
      <c r="G451" s="193"/>
      <c r="H451" s="197" t="s">
        <v>32</v>
      </c>
      <c r="I451" s="198"/>
      <c r="J451" s="193"/>
      <c r="K451" s="193"/>
      <c r="L451" s="199"/>
      <c r="M451" s="200"/>
      <c r="N451" s="201"/>
      <c r="O451" s="201"/>
      <c r="P451" s="201"/>
      <c r="Q451" s="201"/>
      <c r="R451" s="201"/>
      <c r="S451" s="201"/>
      <c r="T451" s="202"/>
      <c r="AT451" s="203" t="s">
        <v>141</v>
      </c>
      <c r="AU451" s="203" t="s">
        <v>139</v>
      </c>
      <c r="AV451" s="11" t="s">
        <v>16</v>
      </c>
      <c r="AW451" s="11" t="s">
        <v>40</v>
      </c>
      <c r="AX451" s="11" t="s">
        <v>76</v>
      </c>
      <c r="AY451" s="203" t="s">
        <v>130</v>
      </c>
    </row>
    <row r="452" spans="2:65" s="12" customFormat="1" ht="12">
      <c r="B452" s="204"/>
      <c r="C452" s="205"/>
      <c r="D452" s="194" t="s">
        <v>141</v>
      </c>
      <c r="E452" s="217" t="s">
        <v>32</v>
      </c>
      <c r="F452" s="218" t="s">
        <v>703</v>
      </c>
      <c r="G452" s="205"/>
      <c r="H452" s="219">
        <v>58.59</v>
      </c>
      <c r="I452" s="210"/>
      <c r="J452" s="205"/>
      <c r="K452" s="205"/>
      <c r="L452" s="211"/>
      <c r="M452" s="212"/>
      <c r="N452" s="213"/>
      <c r="O452" s="213"/>
      <c r="P452" s="213"/>
      <c r="Q452" s="213"/>
      <c r="R452" s="213"/>
      <c r="S452" s="213"/>
      <c r="T452" s="214"/>
      <c r="AT452" s="215" t="s">
        <v>141</v>
      </c>
      <c r="AU452" s="215" t="s">
        <v>139</v>
      </c>
      <c r="AV452" s="12" t="s">
        <v>139</v>
      </c>
      <c r="AW452" s="12" t="s">
        <v>40</v>
      </c>
      <c r="AX452" s="12" t="s">
        <v>76</v>
      </c>
      <c r="AY452" s="215" t="s">
        <v>130</v>
      </c>
    </row>
    <row r="453" spans="2:65" s="11" customFormat="1" ht="12">
      <c r="B453" s="192"/>
      <c r="C453" s="193"/>
      <c r="D453" s="194" t="s">
        <v>141</v>
      </c>
      <c r="E453" s="195" t="s">
        <v>32</v>
      </c>
      <c r="F453" s="196" t="s">
        <v>197</v>
      </c>
      <c r="G453" s="193"/>
      <c r="H453" s="197" t="s">
        <v>32</v>
      </c>
      <c r="I453" s="198"/>
      <c r="J453" s="193"/>
      <c r="K453" s="193"/>
      <c r="L453" s="199"/>
      <c r="M453" s="200"/>
      <c r="N453" s="201"/>
      <c r="O453" s="201"/>
      <c r="P453" s="201"/>
      <c r="Q453" s="201"/>
      <c r="R453" s="201"/>
      <c r="S453" s="201"/>
      <c r="T453" s="202"/>
      <c r="AT453" s="203" t="s">
        <v>141</v>
      </c>
      <c r="AU453" s="203" t="s">
        <v>139</v>
      </c>
      <c r="AV453" s="11" t="s">
        <v>16</v>
      </c>
      <c r="AW453" s="11" t="s">
        <v>40</v>
      </c>
      <c r="AX453" s="11" t="s">
        <v>76</v>
      </c>
      <c r="AY453" s="203" t="s">
        <v>130</v>
      </c>
    </row>
    <row r="454" spans="2:65" s="12" customFormat="1" ht="12">
      <c r="B454" s="204"/>
      <c r="C454" s="205"/>
      <c r="D454" s="194" t="s">
        <v>141</v>
      </c>
      <c r="E454" s="217" t="s">
        <v>32</v>
      </c>
      <c r="F454" s="218" t="s">
        <v>704</v>
      </c>
      <c r="G454" s="205"/>
      <c r="H454" s="219">
        <v>56.384999999999998</v>
      </c>
      <c r="I454" s="210"/>
      <c r="J454" s="205"/>
      <c r="K454" s="205"/>
      <c r="L454" s="211"/>
      <c r="M454" s="212"/>
      <c r="N454" s="213"/>
      <c r="O454" s="213"/>
      <c r="P454" s="213"/>
      <c r="Q454" s="213"/>
      <c r="R454" s="213"/>
      <c r="S454" s="213"/>
      <c r="T454" s="214"/>
      <c r="AT454" s="215" t="s">
        <v>141</v>
      </c>
      <c r="AU454" s="215" t="s">
        <v>139</v>
      </c>
      <c r="AV454" s="12" t="s">
        <v>139</v>
      </c>
      <c r="AW454" s="12" t="s">
        <v>40</v>
      </c>
      <c r="AX454" s="12" t="s">
        <v>76</v>
      </c>
      <c r="AY454" s="215" t="s">
        <v>130</v>
      </c>
    </row>
    <row r="455" spans="2:65" s="14" customFormat="1" ht="12">
      <c r="B455" s="248"/>
      <c r="C455" s="249"/>
      <c r="D455" s="194" t="s">
        <v>141</v>
      </c>
      <c r="E455" s="250" t="s">
        <v>32</v>
      </c>
      <c r="F455" s="251" t="s">
        <v>705</v>
      </c>
      <c r="G455" s="249"/>
      <c r="H455" s="252">
        <v>255.34700000000001</v>
      </c>
      <c r="I455" s="253"/>
      <c r="J455" s="249"/>
      <c r="K455" s="249"/>
      <c r="L455" s="254"/>
      <c r="M455" s="255"/>
      <c r="N455" s="256"/>
      <c r="O455" s="256"/>
      <c r="P455" s="256"/>
      <c r="Q455" s="256"/>
      <c r="R455" s="256"/>
      <c r="S455" s="256"/>
      <c r="T455" s="257"/>
      <c r="AT455" s="258" t="s">
        <v>141</v>
      </c>
      <c r="AU455" s="258" t="s">
        <v>139</v>
      </c>
      <c r="AV455" s="14" t="s">
        <v>131</v>
      </c>
      <c r="AW455" s="14" t="s">
        <v>40</v>
      </c>
      <c r="AX455" s="14" t="s">
        <v>76</v>
      </c>
      <c r="AY455" s="258" t="s">
        <v>130</v>
      </c>
    </row>
    <row r="456" spans="2:65" s="11" customFormat="1" ht="12">
      <c r="B456" s="192"/>
      <c r="C456" s="193"/>
      <c r="D456" s="194" t="s">
        <v>141</v>
      </c>
      <c r="E456" s="195" t="s">
        <v>32</v>
      </c>
      <c r="F456" s="196" t="s">
        <v>706</v>
      </c>
      <c r="G456" s="193"/>
      <c r="H456" s="197" t="s">
        <v>32</v>
      </c>
      <c r="I456" s="198"/>
      <c r="J456" s="193"/>
      <c r="K456" s="193"/>
      <c r="L456" s="199"/>
      <c r="M456" s="200"/>
      <c r="N456" s="201"/>
      <c r="O456" s="201"/>
      <c r="P456" s="201"/>
      <c r="Q456" s="201"/>
      <c r="R456" s="201"/>
      <c r="S456" s="201"/>
      <c r="T456" s="202"/>
      <c r="AT456" s="203" t="s">
        <v>141</v>
      </c>
      <c r="AU456" s="203" t="s">
        <v>139</v>
      </c>
      <c r="AV456" s="11" t="s">
        <v>16</v>
      </c>
      <c r="AW456" s="11" t="s">
        <v>40</v>
      </c>
      <c r="AX456" s="11" t="s">
        <v>76</v>
      </c>
      <c r="AY456" s="203" t="s">
        <v>130</v>
      </c>
    </row>
    <row r="457" spans="2:65" s="11" customFormat="1" ht="12">
      <c r="B457" s="192"/>
      <c r="C457" s="193"/>
      <c r="D457" s="194" t="s">
        <v>141</v>
      </c>
      <c r="E457" s="195" t="s">
        <v>32</v>
      </c>
      <c r="F457" s="196" t="s">
        <v>611</v>
      </c>
      <c r="G457" s="193"/>
      <c r="H457" s="197" t="s">
        <v>32</v>
      </c>
      <c r="I457" s="198"/>
      <c r="J457" s="193"/>
      <c r="K457" s="193"/>
      <c r="L457" s="199"/>
      <c r="M457" s="200"/>
      <c r="N457" s="201"/>
      <c r="O457" s="201"/>
      <c r="P457" s="201"/>
      <c r="Q457" s="201"/>
      <c r="R457" s="201"/>
      <c r="S457" s="201"/>
      <c r="T457" s="202"/>
      <c r="AT457" s="203" t="s">
        <v>141</v>
      </c>
      <c r="AU457" s="203" t="s">
        <v>139</v>
      </c>
      <c r="AV457" s="11" t="s">
        <v>16</v>
      </c>
      <c r="AW457" s="11" t="s">
        <v>40</v>
      </c>
      <c r="AX457" s="11" t="s">
        <v>76</v>
      </c>
      <c r="AY457" s="203" t="s">
        <v>130</v>
      </c>
    </row>
    <row r="458" spans="2:65" s="12" customFormat="1" ht="12">
      <c r="B458" s="204"/>
      <c r="C458" s="205"/>
      <c r="D458" s="194" t="s">
        <v>141</v>
      </c>
      <c r="E458" s="217" t="s">
        <v>32</v>
      </c>
      <c r="F458" s="218" t="s">
        <v>707</v>
      </c>
      <c r="G458" s="205"/>
      <c r="H458" s="219">
        <v>-26.795999999999999</v>
      </c>
      <c r="I458" s="210"/>
      <c r="J458" s="205"/>
      <c r="K458" s="205"/>
      <c r="L458" s="211"/>
      <c r="M458" s="212"/>
      <c r="N458" s="213"/>
      <c r="O458" s="213"/>
      <c r="P458" s="213"/>
      <c r="Q458" s="213"/>
      <c r="R458" s="213"/>
      <c r="S458" s="213"/>
      <c r="T458" s="214"/>
      <c r="AT458" s="215" t="s">
        <v>141</v>
      </c>
      <c r="AU458" s="215" t="s">
        <v>139</v>
      </c>
      <c r="AV458" s="12" t="s">
        <v>139</v>
      </c>
      <c r="AW458" s="12" t="s">
        <v>40</v>
      </c>
      <c r="AX458" s="12" t="s">
        <v>76</v>
      </c>
      <c r="AY458" s="215" t="s">
        <v>130</v>
      </c>
    </row>
    <row r="459" spans="2:65" s="13" customFormat="1" ht="12">
      <c r="B459" s="220"/>
      <c r="C459" s="221"/>
      <c r="D459" s="206" t="s">
        <v>141</v>
      </c>
      <c r="E459" s="222" t="s">
        <v>32</v>
      </c>
      <c r="F459" s="223" t="s">
        <v>159</v>
      </c>
      <c r="G459" s="221"/>
      <c r="H459" s="224">
        <v>228.55099999999999</v>
      </c>
      <c r="I459" s="225"/>
      <c r="J459" s="221"/>
      <c r="K459" s="221"/>
      <c r="L459" s="226"/>
      <c r="M459" s="227"/>
      <c r="N459" s="228"/>
      <c r="O459" s="228"/>
      <c r="P459" s="228"/>
      <c r="Q459" s="228"/>
      <c r="R459" s="228"/>
      <c r="S459" s="228"/>
      <c r="T459" s="229"/>
      <c r="AT459" s="230" t="s">
        <v>141</v>
      </c>
      <c r="AU459" s="230" t="s">
        <v>139</v>
      </c>
      <c r="AV459" s="13" t="s">
        <v>138</v>
      </c>
      <c r="AW459" s="13" t="s">
        <v>40</v>
      </c>
      <c r="AX459" s="13" t="s">
        <v>16</v>
      </c>
      <c r="AY459" s="230" t="s">
        <v>130</v>
      </c>
    </row>
    <row r="460" spans="2:65" s="1" customFormat="1" ht="28.8" customHeight="1">
      <c r="B460" s="36"/>
      <c r="C460" s="180" t="s">
        <v>708</v>
      </c>
      <c r="D460" s="180" t="s">
        <v>133</v>
      </c>
      <c r="E460" s="181" t="s">
        <v>709</v>
      </c>
      <c r="F460" s="182" t="s">
        <v>710</v>
      </c>
      <c r="G460" s="183" t="s">
        <v>136</v>
      </c>
      <c r="H460" s="184">
        <v>228.55099999999999</v>
      </c>
      <c r="I460" s="185"/>
      <c r="J460" s="186">
        <f>ROUND(I460*H460,2)</f>
        <v>0</v>
      </c>
      <c r="K460" s="182" t="s">
        <v>137</v>
      </c>
      <c r="L460" s="56"/>
      <c r="M460" s="187" t="s">
        <v>32</v>
      </c>
      <c r="N460" s="188" t="s">
        <v>48</v>
      </c>
      <c r="O460" s="37"/>
      <c r="P460" s="189">
        <f>O460*H460</f>
        <v>0</v>
      </c>
      <c r="Q460" s="189">
        <v>3.2000000000000003E-4</v>
      </c>
      <c r="R460" s="189">
        <f>Q460*H460</f>
        <v>7.3136320000000005E-2</v>
      </c>
      <c r="S460" s="189">
        <v>0</v>
      </c>
      <c r="T460" s="190">
        <f>S460*H460</f>
        <v>0</v>
      </c>
      <c r="AR460" s="18" t="s">
        <v>255</v>
      </c>
      <c r="AT460" s="18" t="s">
        <v>133</v>
      </c>
      <c r="AU460" s="18" t="s">
        <v>139</v>
      </c>
      <c r="AY460" s="18" t="s">
        <v>130</v>
      </c>
      <c r="BE460" s="191">
        <f>IF(N460="základní",J460,0)</f>
        <v>0</v>
      </c>
      <c r="BF460" s="191">
        <f>IF(N460="snížená",J460,0)</f>
        <v>0</v>
      </c>
      <c r="BG460" s="191">
        <f>IF(N460="zákl. přenesená",J460,0)</f>
        <v>0</v>
      </c>
      <c r="BH460" s="191">
        <f>IF(N460="sníž. přenesená",J460,0)</f>
        <v>0</v>
      </c>
      <c r="BI460" s="191">
        <f>IF(N460="nulová",J460,0)</f>
        <v>0</v>
      </c>
      <c r="BJ460" s="18" t="s">
        <v>139</v>
      </c>
      <c r="BK460" s="191">
        <f>ROUND(I460*H460,2)</f>
        <v>0</v>
      </c>
      <c r="BL460" s="18" t="s">
        <v>255</v>
      </c>
      <c r="BM460" s="18" t="s">
        <v>711</v>
      </c>
    </row>
    <row r="461" spans="2:65" s="1" customFormat="1" ht="20.399999999999999" customHeight="1">
      <c r="B461" s="36"/>
      <c r="C461" s="180" t="s">
        <v>712</v>
      </c>
      <c r="D461" s="180" t="s">
        <v>133</v>
      </c>
      <c r="E461" s="181" t="s">
        <v>713</v>
      </c>
      <c r="F461" s="182" t="s">
        <v>714</v>
      </c>
      <c r="G461" s="183" t="s">
        <v>136</v>
      </c>
      <c r="H461" s="184">
        <v>28.193000000000001</v>
      </c>
      <c r="I461" s="185"/>
      <c r="J461" s="186">
        <f>ROUND(I461*H461,2)</f>
        <v>0</v>
      </c>
      <c r="K461" s="182" t="s">
        <v>137</v>
      </c>
      <c r="L461" s="56"/>
      <c r="M461" s="187" t="s">
        <v>32</v>
      </c>
      <c r="N461" s="188" t="s">
        <v>48</v>
      </c>
      <c r="O461" s="37"/>
      <c r="P461" s="189">
        <f>O461*H461</f>
        <v>0</v>
      </c>
      <c r="Q461" s="189">
        <v>0</v>
      </c>
      <c r="R461" s="189">
        <f>Q461*H461</f>
        <v>0</v>
      </c>
      <c r="S461" s="189">
        <v>2.5000000000000001E-4</v>
      </c>
      <c r="T461" s="190">
        <f>S461*H461</f>
        <v>7.0482500000000007E-3</v>
      </c>
      <c r="AR461" s="18" t="s">
        <v>255</v>
      </c>
      <c r="AT461" s="18" t="s">
        <v>133</v>
      </c>
      <c r="AU461" s="18" t="s">
        <v>139</v>
      </c>
      <c r="AY461" s="18" t="s">
        <v>130</v>
      </c>
      <c r="BE461" s="191">
        <f>IF(N461="základní",J461,0)</f>
        <v>0</v>
      </c>
      <c r="BF461" s="191">
        <f>IF(N461="snížená",J461,0)</f>
        <v>0</v>
      </c>
      <c r="BG461" s="191">
        <f>IF(N461="zákl. přenesená",J461,0)</f>
        <v>0</v>
      </c>
      <c r="BH461" s="191">
        <f>IF(N461="sníž. přenesená",J461,0)</f>
        <v>0</v>
      </c>
      <c r="BI461" s="191">
        <f>IF(N461="nulová",J461,0)</f>
        <v>0</v>
      </c>
      <c r="BJ461" s="18" t="s">
        <v>139</v>
      </c>
      <c r="BK461" s="191">
        <f>ROUND(I461*H461,2)</f>
        <v>0</v>
      </c>
      <c r="BL461" s="18" t="s">
        <v>255</v>
      </c>
      <c r="BM461" s="18" t="s">
        <v>715</v>
      </c>
    </row>
    <row r="462" spans="2:65" s="1" customFormat="1" ht="36">
      <c r="B462" s="36"/>
      <c r="C462" s="58"/>
      <c r="D462" s="194" t="s">
        <v>148</v>
      </c>
      <c r="E462" s="58"/>
      <c r="F462" s="216" t="s">
        <v>716</v>
      </c>
      <c r="G462" s="58"/>
      <c r="H462" s="58"/>
      <c r="I462" s="150"/>
      <c r="J462" s="58"/>
      <c r="K462" s="58"/>
      <c r="L462" s="56"/>
      <c r="M462" s="73"/>
      <c r="N462" s="37"/>
      <c r="O462" s="37"/>
      <c r="P462" s="37"/>
      <c r="Q462" s="37"/>
      <c r="R462" s="37"/>
      <c r="S462" s="37"/>
      <c r="T462" s="74"/>
      <c r="AT462" s="18" t="s">
        <v>148</v>
      </c>
      <c r="AU462" s="18" t="s">
        <v>139</v>
      </c>
    </row>
    <row r="463" spans="2:65" s="11" customFormat="1" ht="12">
      <c r="B463" s="192"/>
      <c r="C463" s="193"/>
      <c r="D463" s="194" t="s">
        <v>141</v>
      </c>
      <c r="E463" s="195" t="s">
        <v>32</v>
      </c>
      <c r="F463" s="196" t="s">
        <v>717</v>
      </c>
      <c r="G463" s="193"/>
      <c r="H463" s="197" t="s">
        <v>32</v>
      </c>
      <c r="I463" s="198"/>
      <c r="J463" s="193"/>
      <c r="K463" s="193"/>
      <c r="L463" s="199"/>
      <c r="M463" s="200"/>
      <c r="N463" s="201"/>
      <c r="O463" s="201"/>
      <c r="P463" s="201"/>
      <c r="Q463" s="201"/>
      <c r="R463" s="201"/>
      <c r="S463" s="201"/>
      <c r="T463" s="202"/>
      <c r="AT463" s="203" t="s">
        <v>141</v>
      </c>
      <c r="AU463" s="203" t="s">
        <v>139</v>
      </c>
      <c r="AV463" s="11" t="s">
        <v>16</v>
      </c>
      <c r="AW463" s="11" t="s">
        <v>40</v>
      </c>
      <c r="AX463" s="11" t="s">
        <v>76</v>
      </c>
      <c r="AY463" s="203" t="s">
        <v>130</v>
      </c>
    </row>
    <row r="464" spans="2:65" s="12" customFormat="1" ht="12">
      <c r="B464" s="204"/>
      <c r="C464" s="205"/>
      <c r="D464" s="194" t="s">
        <v>141</v>
      </c>
      <c r="E464" s="217" t="s">
        <v>32</v>
      </c>
      <c r="F464" s="218" t="s">
        <v>718</v>
      </c>
      <c r="G464" s="205"/>
      <c r="H464" s="219">
        <v>28.193000000000001</v>
      </c>
      <c r="I464" s="210"/>
      <c r="J464" s="205"/>
      <c r="K464" s="205"/>
      <c r="L464" s="211"/>
      <c r="M464" s="212"/>
      <c r="N464" s="213"/>
      <c r="O464" s="213"/>
      <c r="P464" s="213"/>
      <c r="Q464" s="213"/>
      <c r="R464" s="213"/>
      <c r="S464" s="213"/>
      <c r="T464" s="214"/>
      <c r="AT464" s="215" t="s">
        <v>141</v>
      </c>
      <c r="AU464" s="215" t="s">
        <v>139</v>
      </c>
      <c r="AV464" s="12" t="s">
        <v>139</v>
      </c>
      <c r="AW464" s="12" t="s">
        <v>40</v>
      </c>
      <c r="AX464" s="12" t="s">
        <v>16</v>
      </c>
      <c r="AY464" s="215" t="s">
        <v>130</v>
      </c>
    </row>
    <row r="465" spans="2:65" s="10" customFormat="1" ht="37.35" customHeight="1">
      <c r="B465" s="163"/>
      <c r="C465" s="164"/>
      <c r="D465" s="165" t="s">
        <v>75</v>
      </c>
      <c r="E465" s="166" t="s">
        <v>719</v>
      </c>
      <c r="F465" s="166" t="s">
        <v>720</v>
      </c>
      <c r="G465" s="164"/>
      <c r="H465" s="164"/>
      <c r="I465" s="167"/>
      <c r="J465" s="168">
        <f>BK465</f>
        <v>0</v>
      </c>
      <c r="K465" s="164"/>
      <c r="L465" s="169"/>
      <c r="M465" s="170"/>
      <c r="N465" s="171"/>
      <c r="O465" s="171"/>
      <c r="P465" s="172">
        <f>P466+P468</f>
        <v>0</v>
      </c>
      <c r="Q465" s="171"/>
      <c r="R465" s="172">
        <f>R466+R468</f>
        <v>0</v>
      </c>
      <c r="S465" s="171"/>
      <c r="T465" s="173">
        <f>T466+T468</f>
        <v>0</v>
      </c>
      <c r="AR465" s="174" t="s">
        <v>169</v>
      </c>
      <c r="AT465" s="175" t="s">
        <v>75</v>
      </c>
      <c r="AU465" s="175" t="s">
        <v>76</v>
      </c>
      <c r="AY465" s="174" t="s">
        <v>130</v>
      </c>
      <c r="BK465" s="176">
        <f>BK466+BK468</f>
        <v>0</v>
      </c>
    </row>
    <row r="466" spans="2:65" s="10" customFormat="1" ht="19.95" customHeight="1">
      <c r="B466" s="163"/>
      <c r="C466" s="164"/>
      <c r="D466" s="177" t="s">
        <v>75</v>
      </c>
      <c r="E466" s="178" t="s">
        <v>721</v>
      </c>
      <c r="F466" s="178" t="s">
        <v>722</v>
      </c>
      <c r="G466" s="164"/>
      <c r="H466" s="164"/>
      <c r="I466" s="167"/>
      <c r="J466" s="179">
        <f>BK466</f>
        <v>0</v>
      </c>
      <c r="K466" s="164"/>
      <c r="L466" s="169"/>
      <c r="M466" s="170"/>
      <c r="N466" s="171"/>
      <c r="O466" s="171"/>
      <c r="P466" s="172">
        <f>P467</f>
        <v>0</v>
      </c>
      <c r="Q466" s="171"/>
      <c r="R466" s="172">
        <f>R467</f>
        <v>0</v>
      </c>
      <c r="S466" s="171"/>
      <c r="T466" s="173">
        <f>T467</f>
        <v>0</v>
      </c>
      <c r="AR466" s="174" t="s">
        <v>169</v>
      </c>
      <c r="AT466" s="175" t="s">
        <v>75</v>
      </c>
      <c r="AU466" s="175" t="s">
        <v>16</v>
      </c>
      <c r="AY466" s="174" t="s">
        <v>130</v>
      </c>
      <c r="BK466" s="176">
        <f>BK467</f>
        <v>0</v>
      </c>
    </row>
    <row r="467" spans="2:65" s="1" customFormat="1" ht="20.399999999999999" customHeight="1">
      <c r="B467" s="36"/>
      <c r="C467" s="180" t="s">
        <v>723</v>
      </c>
      <c r="D467" s="180" t="s">
        <v>133</v>
      </c>
      <c r="E467" s="181" t="s">
        <v>724</v>
      </c>
      <c r="F467" s="182" t="s">
        <v>725</v>
      </c>
      <c r="G467" s="183" t="s">
        <v>441</v>
      </c>
      <c r="H467" s="184">
        <v>1</v>
      </c>
      <c r="I467" s="185"/>
      <c r="J467" s="186">
        <f>ROUND(I467*H467,2)</f>
        <v>0</v>
      </c>
      <c r="K467" s="182" t="s">
        <v>137</v>
      </c>
      <c r="L467" s="56"/>
      <c r="M467" s="187" t="s">
        <v>32</v>
      </c>
      <c r="N467" s="188" t="s">
        <v>48</v>
      </c>
      <c r="O467" s="37"/>
      <c r="P467" s="189">
        <f>O467*H467</f>
        <v>0</v>
      </c>
      <c r="Q467" s="189">
        <v>0</v>
      </c>
      <c r="R467" s="189">
        <f>Q467*H467</f>
        <v>0</v>
      </c>
      <c r="S467" s="189">
        <v>0</v>
      </c>
      <c r="T467" s="190">
        <f>S467*H467</f>
        <v>0</v>
      </c>
      <c r="AR467" s="18" t="s">
        <v>726</v>
      </c>
      <c r="AT467" s="18" t="s">
        <v>133</v>
      </c>
      <c r="AU467" s="18" t="s">
        <v>139</v>
      </c>
      <c r="AY467" s="18" t="s">
        <v>130</v>
      </c>
      <c r="BE467" s="191">
        <f>IF(N467="základní",J467,0)</f>
        <v>0</v>
      </c>
      <c r="BF467" s="191">
        <f>IF(N467="snížená",J467,0)</f>
        <v>0</v>
      </c>
      <c r="BG467" s="191">
        <f>IF(N467="zákl. přenesená",J467,0)</f>
        <v>0</v>
      </c>
      <c r="BH467" s="191">
        <f>IF(N467="sníž. přenesená",J467,0)</f>
        <v>0</v>
      </c>
      <c r="BI467" s="191">
        <f>IF(N467="nulová",J467,0)</f>
        <v>0</v>
      </c>
      <c r="BJ467" s="18" t="s">
        <v>139</v>
      </c>
      <c r="BK467" s="191">
        <f>ROUND(I467*H467,2)</f>
        <v>0</v>
      </c>
      <c r="BL467" s="18" t="s">
        <v>726</v>
      </c>
      <c r="BM467" s="18" t="s">
        <v>727</v>
      </c>
    </row>
    <row r="468" spans="2:65" s="10" customFormat="1" ht="29.85" customHeight="1">
      <c r="B468" s="163"/>
      <c r="C468" s="164"/>
      <c r="D468" s="177" t="s">
        <v>75</v>
      </c>
      <c r="E468" s="178" t="s">
        <v>728</v>
      </c>
      <c r="F468" s="178" t="s">
        <v>729</v>
      </c>
      <c r="G468" s="164"/>
      <c r="H468" s="164"/>
      <c r="I468" s="167"/>
      <c r="J468" s="179">
        <f>BK468</f>
        <v>0</v>
      </c>
      <c r="K468" s="164"/>
      <c r="L468" s="169"/>
      <c r="M468" s="170"/>
      <c r="N468" s="171"/>
      <c r="O468" s="171"/>
      <c r="P468" s="172">
        <f>P469</f>
        <v>0</v>
      </c>
      <c r="Q468" s="171"/>
      <c r="R468" s="172">
        <f>R469</f>
        <v>0</v>
      </c>
      <c r="S468" s="171"/>
      <c r="T468" s="173">
        <f>T469</f>
        <v>0</v>
      </c>
      <c r="AR468" s="174" t="s">
        <v>169</v>
      </c>
      <c r="AT468" s="175" t="s">
        <v>75</v>
      </c>
      <c r="AU468" s="175" t="s">
        <v>16</v>
      </c>
      <c r="AY468" s="174" t="s">
        <v>130</v>
      </c>
      <c r="BK468" s="176">
        <f>BK469</f>
        <v>0</v>
      </c>
    </row>
    <row r="469" spans="2:65" s="1" customFormat="1" ht="20.399999999999999" customHeight="1">
      <c r="B469" s="36"/>
      <c r="C469" s="180" t="s">
        <v>730</v>
      </c>
      <c r="D469" s="180" t="s">
        <v>133</v>
      </c>
      <c r="E469" s="181" t="s">
        <v>731</v>
      </c>
      <c r="F469" s="182" t="s">
        <v>732</v>
      </c>
      <c r="G469" s="183" t="s">
        <v>441</v>
      </c>
      <c r="H469" s="184">
        <v>1</v>
      </c>
      <c r="I469" s="185"/>
      <c r="J469" s="186">
        <f>ROUND(I469*H469,2)</f>
        <v>0</v>
      </c>
      <c r="K469" s="182" t="s">
        <v>137</v>
      </c>
      <c r="L469" s="56"/>
      <c r="M469" s="187" t="s">
        <v>32</v>
      </c>
      <c r="N469" s="259" t="s">
        <v>48</v>
      </c>
      <c r="O469" s="260"/>
      <c r="P469" s="261">
        <f>O469*H469</f>
        <v>0</v>
      </c>
      <c r="Q469" s="261">
        <v>0</v>
      </c>
      <c r="R469" s="261">
        <f>Q469*H469</f>
        <v>0</v>
      </c>
      <c r="S469" s="261">
        <v>0</v>
      </c>
      <c r="T469" s="262">
        <f>S469*H469</f>
        <v>0</v>
      </c>
      <c r="AR469" s="18" t="s">
        <v>726</v>
      </c>
      <c r="AT469" s="18" t="s">
        <v>133</v>
      </c>
      <c r="AU469" s="18" t="s">
        <v>139</v>
      </c>
      <c r="AY469" s="18" t="s">
        <v>130</v>
      </c>
      <c r="BE469" s="191">
        <f>IF(N469="základní",J469,0)</f>
        <v>0</v>
      </c>
      <c r="BF469" s="191">
        <f>IF(N469="snížená",J469,0)</f>
        <v>0</v>
      </c>
      <c r="BG469" s="191">
        <f>IF(N469="zákl. přenesená",J469,0)</f>
        <v>0</v>
      </c>
      <c r="BH469" s="191">
        <f>IF(N469="sníž. přenesená",J469,0)</f>
        <v>0</v>
      </c>
      <c r="BI469" s="191">
        <f>IF(N469="nulová",J469,0)</f>
        <v>0</v>
      </c>
      <c r="BJ469" s="18" t="s">
        <v>139</v>
      </c>
      <c r="BK469" s="191">
        <f>ROUND(I469*H469,2)</f>
        <v>0</v>
      </c>
      <c r="BL469" s="18" t="s">
        <v>726</v>
      </c>
      <c r="BM469" s="18" t="s">
        <v>733</v>
      </c>
    </row>
    <row r="470" spans="2:65" s="1" customFormat="1" ht="6.9" customHeight="1">
      <c r="B470" s="51"/>
      <c r="C470" s="52"/>
      <c r="D470" s="52"/>
      <c r="E470" s="52"/>
      <c r="F470" s="52"/>
      <c r="G470" s="52"/>
      <c r="H470" s="52"/>
      <c r="I470" s="126"/>
      <c r="J470" s="52"/>
      <c r="K470" s="52"/>
      <c r="L470" s="56"/>
    </row>
  </sheetData>
  <sheetProtection password="CC35" sheet="1" objects="1" scenarios="1" formatColumns="0" formatRows="0" sort="0" autoFilter="0"/>
  <autoFilter ref="C95:K95"/>
  <mergeCells count="6">
    <mergeCell ref="L2:V2"/>
    <mergeCell ref="E7:H7"/>
    <mergeCell ref="E22:H22"/>
    <mergeCell ref="E43:H43"/>
    <mergeCell ref="E88:H88"/>
    <mergeCell ref="G1:H1"/>
  </mergeCells>
  <hyperlinks>
    <hyperlink ref="F1:G1" location="C2" tooltip="Krycí list soupisu" display="1) Krycí list soupisu"/>
    <hyperlink ref="G1:H1" location="C50" tooltip="Rekapitulace" display="2) Rekapitulace"/>
    <hyperlink ref="J1" location="C95"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2"/>
  <cols>
    <col min="1" max="1" width="8.28515625" style="314" customWidth="1"/>
    <col min="2" max="2" width="1.7109375" style="314" customWidth="1"/>
    <col min="3" max="4" width="5" style="314" customWidth="1"/>
    <col min="5" max="5" width="11.7109375" style="314" customWidth="1"/>
    <col min="6" max="6" width="9.140625" style="314" customWidth="1"/>
    <col min="7" max="7" width="5" style="314" customWidth="1"/>
    <col min="8" max="8" width="77.85546875" style="314" customWidth="1"/>
    <col min="9" max="10" width="20" style="314" customWidth="1"/>
    <col min="11" max="11" width="1.7109375" style="314" customWidth="1"/>
    <col min="12" max="256" width="9.140625" style="314"/>
    <col min="257" max="257" width="8.28515625" style="314" customWidth="1"/>
    <col min="258" max="258" width="1.7109375" style="314" customWidth="1"/>
    <col min="259" max="260" width="5" style="314" customWidth="1"/>
    <col min="261" max="261" width="11.7109375" style="314" customWidth="1"/>
    <col min="262" max="262" width="9.140625" style="314" customWidth="1"/>
    <col min="263" max="263" width="5" style="314" customWidth="1"/>
    <col min="264" max="264" width="77.85546875" style="314" customWidth="1"/>
    <col min="265" max="266" width="20" style="314" customWidth="1"/>
    <col min="267" max="267" width="1.7109375" style="314" customWidth="1"/>
    <col min="268" max="512" width="9.140625" style="314"/>
    <col min="513" max="513" width="8.28515625" style="314" customWidth="1"/>
    <col min="514" max="514" width="1.7109375" style="314" customWidth="1"/>
    <col min="515" max="516" width="5" style="314" customWidth="1"/>
    <col min="517" max="517" width="11.7109375" style="314" customWidth="1"/>
    <col min="518" max="518" width="9.140625" style="314" customWidth="1"/>
    <col min="519" max="519" width="5" style="314" customWidth="1"/>
    <col min="520" max="520" width="77.85546875" style="314" customWidth="1"/>
    <col min="521" max="522" width="20" style="314" customWidth="1"/>
    <col min="523" max="523" width="1.7109375" style="314" customWidth="1"/>
    <col min="524" max="768" width="9.140625" style="314"/>
    <col min="769" max="769" width="8.28515625" style="314" customWidth="1"/>
    <col min="770" max="770" width="1.7109375" style="314" customWidth="1"/>
    <col min="771" max="772" width="5" style="314" customWidth="1"/>
    <col min="773" max="773" width="11.7109375" style="314" customWidth="1"/>
    <col min="774" max="774" width="9.140625" style="314" customWidth="1"/>
    <col min="775" max="775" width="5" style="314" customWidth="1"/>
    <col min="776" max="776" width="77.85546875" style="314" customWidth="1"/>
    <col min="777" max="778" width="20" style="314" customWidth="1"/>
    <col min="779" max="779" width="1.7109375" style="314" customWidth="1"/>
    <col min="780" max="1024" width="9.140625" style="314"/>
    <col min="1025" max="1025" width="8.28515625" style="314" customWidth="1"/>
    <col min="1026" max="1026" width="1.7109375" style="314" customWidth="1"/>
    <col min="1027" max="1028" width="5" style="314" customWidth="1"/>
    <col min="1029" max="1029" width="11.7109375" style="314" customWidth="1"/>
    <col min="1030" max="1030" width="9.140625" style="314" customWidth="1"/>
    <col min="1031" max="1031" width="5" style="314" customWidth="1"/>
    <col min="1032" max="1032" width="77.85546875" style="314" customWidth="1"/>
    <col min="1033" max="1034" width="20" style="314" customWidth="1"/>
    <col min="1035" max="1035" width="1.7109375" style="314" customWidth="1"/>
    <col min="1036" max="1280" width="9.140625" style="314"/>
    <col min="1281" max="1281" width="8.28515625" style="314" customWidth="1"/>
    <col min="1282" max="1282" width="1.7109375" style="314" customWidth="1"/>
    <col min="1283" max="1284" width="5" style="314" customWidth="1"/>
    <col min="1285" max="1285" width="11.7109375" style="314" customWidth="1"/>
    <col min="1286" max="1286" width="9.140625" style="314" customWidth="1"/>
    <col min="1287" max="1287" width="5" style="314" customWidth="1"/>
    <col min="1288" max="1288" width="77.85546875" style="314" customWidth="1"/>
    <col min="1289" max="1290" width="20" style="314" customWidth="1"/>
    <col min="1291" max="1291" width="1.7109375" style="314" customWidth="1"/>
    <col min="1292" max="1536" width="9.140625" style="314"/>
    <col min="1537" max="1537" width="8.28515625" style="314" customWidth="1"/>
    <col min="1538" max="1538" width="1.7109375" style="314" customWidth="1"/>
    <col min="1539" max="1540" width="5" style="314" customWidth="1"/>
    <col min="1541" max="1541" width="11.7109375" style="314" customWidth="1"/>
    <col min="1542" max="1542" width="9.140625" style="314" customWidth="1"/>
    <col min="1543" max="1543" width="5" style="314" customWidth="1"/>
    <col min="1544" max="1544" width="77.85546875" style="314" customWidth="1"/>
    <col min="1545" max="1546" width="20" style="314" customWidth="1"/>
    <col min="1547" max="1547" width="1.7109375" style="314" customWidth="1"/>
    <col min="1548" max="1792" width="9.140625" style="314"/>
    <col min="1793" max="1793" width="8.28515625" style="314" customWidth="1"/>
    <col min="1794" max="1794" width="1.7109375" style="314" customWidth="1"/>
    <col min="1795" max="1796" width="5" style="314" customWidth="1"/>
    <col min="1797" max="1797" width="11.7109375" style="314" customWidth="1"/>
    <col min="1798" max="1798" width="9.140625" style="314" customWidth="1"/>
    <col min="1799" max="1799" width="5" style="314" customWidth="1"/>
    <col min="1800" max="1800" width="77.85546875" style="314" customWidth="1"/>
    <col min="1801" max="1802" width="20" style="314" customWidth="1"/>
    <col min="1803" max="1803" width="1.7109375" style="314" customWidth="1"/>
    <col min="1804" max="2048" width="9.140625" style="314"/>
    <col min="2049" max="2049" width="8.28515625" style="314" customWidth="1"/>
    <col min="2050" max="2050" width="1.7109375" style="314" customWidth="1"/>
    <col min="2051" max="2052" width="5" style="314" customWidth="1"/>
    <col min="2053" max="2053" width="11.7109375" style="314" customWidth="1"/>
    <col min="2054" max="2054" width="9.140625" style="314" customWidth="1"/>
    <col min="2055" max="2055" width="5" style="314" customWidth="1"/>
    <col min="2056" max="2056" width="77.85546875" style="314" customWidth="1"/>
    <col min="2057" max="2058" width="20" style="314" customWidth="1"/>
    <col min="2059" max="2059" width="1.7109375" style="314" customWidth="1"/>
    <col min="2060" max="2304" width="9.140625" style="314"/>
    <col min="2305" max="2305" width="8.28515625" style="314" customWidth="1"/>
    <col min="2306" max="2306" width="1.7109375" style="314" customWidth="1"/>
    <col min="2307" max="2308" width="5" style="314" customWidth="1"/>
    <col min="2309" max="2309" width="11.7109375" style="314" customWidth="1"/>
    <col min="2310" max="2310" width="9.140625" style="314" customWidth="1"/>
    <col min="2311" max="2311" width="5" style="314" customWidth="1"/>
    <col min="2312" max="2312" width="77.85546875" style="314" customWidth="1"/>
    <col min="2313" max="2314" width="20" style="314" customWidth="1"/>
    <col min="2315" max="2315" width="1.7109375" style="314" customWidth="1"/>
    <col min="2316" max="2560" width="9.140625" style="314"/>
    <col min="2561" max="2561" width="8.28515625" style="314" customWidth="1"/>
    <col min="2562" max="2562" width="1.7109375" style="314" customWidth="1"/>
    <col min="2563" max="2564" width="5" style="314" customWidth="1"/>
    <col min="2565" max="2565" width="11.7109375" style="314" customWidth="1"/>
    <col min="2566" max="2566" width="9.140625" style="314" customWidth="1"/>
    <col min="2567" max="2567" width="5" style="314" customWidth="1"/>
    <col min="2568" max="2568" width="77.85546875" style="314" customWidth="1"/>
    <col min="2569" max="2570" width="20" style="314" customWidth="1"/>
    <col min="2571" max="2571" width="1.7109375" style="314" customWidth="1"/>
    <col min="2572" max="2816" width="9.140625" style="314"/>
    <col min="2817" max="2817" width="8.28515625" style="314" customWidth="1"/>
    <col min="2818" max="2818" width="1.7109375" style="314" customWidth="1"/>
    <col min="2819" max="2820" width="5" style="314" customWidth="1"/>
    <col min="2821" max="2821" width="11.7109375" style="314" customWidth="1"/>
    <col min="2822" max="2822" width="9.140625" style="314" customWidth="1"/>
    <col min="2823" max="2823" width="5" style="314" customWidth="1"/>
    <col min="2824" max="2824" width="77.85546875" style="314" customWidth="1"/>
    <col min="2825" max="2826" width="20" style="314" customWidth="1"/>
    <col min="2827" max="2827" width="1.7109375" style="314" customWidth="1"/>
    <col min="2828" max="3072" width="9.140625" style="314"/>
    <col min="3073" max="3073" width="8.28515625" style="314" customWidth="1"/>
    <col min="3074" max="3074" width="1.7109375" style="314" customWidth="1"/>
    <col min="3075" max="3076" width="5" style="314" customWidth="1"/>
    <col min="3077" max="3077" width="11.7109375" style="314" customWidth="1"/>
    <col min="3078" max="3078" width="9.140625" style="314" customWidth="1"/>
    <col min="3079" max="3079" width="5" style="314" customWidth="1"/>
    <col min="3080" max="3080" width="77.85546875" style="314" customWidth="1"/>
    <col min="3081" max="3082" width="20" style="314" customWidth="1"/>
    <col min="3083" max="3083" width="1.7109375" style="314" customWidth="1"/>
    <col min="3084" max="3328" width="9.140625" style="314"/>
    <col min="3329" max="3329" width="8.28515625" style="314" customWidth="1"/>
    <col min="3330" max="3330" width="1.7109375" style="314" customWidth="1"/>
    <col min="3331" max="3332" width="5" style="314" customWidth="1"/>
    <col min="3333" max="3333" width="11.7109375" style="314" customWidth="1"/>
    <col min="3334" max="3334" width="9.140625" style="314" customWidth="1"/>
    <col min="3335" max="3335" width="5" style="314" customWidth="1"/>
    <col min="3336" max="3336" width="77.85546875" style="314" customWidth="1"/>
    <col min="3337" max="3338" width="20" style="314" customWidth="1"/>
    <col min="3339" max="3339" width="1.7109375" style="314" customWidth="1"/>
    <col min="3340" max="3584" width="9.140625" style="314"/>
    <col min="3585" max="3585" width="8.28515625" style="314" customWidth="1"/>
    <col min="3586" max="3586" width="1.7109375" style="314" customWidth="1"/>
    <col min="3587" max="3588" width="5" style="314" customWidth="1"/>
    <col min="3589" max="3589" width="11.7109375" style="314" customWidth="1"/>
    <col min="3590" max="3590" width="9.140625" style="314" customWidth="1"/>
    <col min="3591" max="3591" width="5" style="314" customWidth="1"/>
    <col min="3592" max="3592" width="77.85546875" style="314" customWidth="1"/>
    <col min="3593" max="3594" width="20" style="314" customWidth="1"/>
    <col min="3595" max="3595" width="1.7109375" style="314" customWidth="1"/>
    <col min="3596" max="3840" width="9.140625" style="314"/>
    <col min="3841" max="3841" width="8.28515625" style="314" customWidth="1"/>
    <col min="3842" max="3842" width="1.7109375" style="314" customWidth="1"/>
    <col min="3843" max="3844" width="5" style="314" customWidth="1"/>
    <col min="3845" max="3845" width="11.7109375" style="314" customWidth="1"/>
    <col min="3846" max="3846" width="9.140625" style="314" customWidth="1"/>
    <col min="3847" max="3847" width="5" style="314" customWidth="1"/>
    <col min="3848" max="3848" width="77.85546875" style="314" customWidth="1"/>
    <col min="3849" max="3850" width="20" style="314" customWidth="1"/>
    <col min="3851" max="3851" width="1.7109375" style="314" customWidth="1"/>
    <col min="3852" max="4096" width="9.140625" style="314"/>
    <col min="4097" max="4097" width="8.28515625" style="314" customWidth="1"/>
    <col min="4098" max="4098" width="1.7109375" style="314" customWidth="1"/>
    <col min="4099" max="4100" width="5" style="314" customWidth="1"/>
    <col min="4101" max="4101" width="11.7109375" style="314" customWidth="1"/>
    <col min="4102" max="4102" width="9.140625" style="314" customWidth="1"/>
    <col min="4103" max="4103" width="5" style="314" customWidth="1"/>
    <col min="4104" max="4104" width="77.85546875" style="314" customWidth="1"/>
    <col min="4105" max="4106" width="20" style="314" customWidth="1"/>
    <col min="4107" max="4107" width="1.7109375" style="314" customWidth="1"/>
    <col min="4108" max="4352" width="9.140625" style="314"/>
    <col min="4353" max="4353" width="8.28515625" style="314" customWidth="1"/>
    <col min="4354" max="4354" width="1.7109375" style="314" customWidth="1"/>
    <col min="4355" max="4356" width="5" style="314" customWidth="1"/>
    <col min="4357" max="4357" width="11.7109375" style="314" customWidth="1"/>
    <col min="4358" max="4358" width="9.140625" style="314" customWidth="1"/>
    <col min="4359" max="4359" width="5" style="314" customWidth="1"/>
    <col min="4360" max="4360" width="77.85546875" style="314" customWidth="1"/>
    <col min="4361" max="4362" width="20" style="314" customWidth="1"/>
    <col min="4363" max="4363" width="1.7109375" style="314" customWidth="1"/>
    <col min="4364" max="4608" width="9.140625" style="314"/>
    <col min="4609" max="4609" width="8.28515625" style="314" customWidth="1"/>
    <col min="4610" max="4610" width="1.7109375" style="314" customWidth="1"/>
    <col min="4611" max="4612" width="5" style="314" customWidth="1"/>
    <col min="4613" max="4613" width="11.7109375" style="314" customWidth="1"/>
    <col min="4614" max="4614" width="9.140625" style="314" customWidth="1"/>
    <col min="4615" max="4615" width="5" style="314" customWidth="1"/>
    <col min="4616" max="4616" width="77.85546875" style="314" customWidth="1"/>
    <col min="4617" max="4618" width="20" style="314" customWidth="1"/>
    <col min="4619" max="4619" width="1.7109375" style="314" customWidth="1"/>
    <col min="4620" max="4864" width="9.140625" style="314"/>
    <col min="4865" max="4865" width="8.28515625" style="314" customWidth="1"/>
    <col min="4866" max="4866" width="1.7109375" style="314" customWidth="1"/>
    <col min="4867" max="4868" width="5" style="314" customWidth="1"/>
    <col min="4869" max="4869" width="11.7109375" style="314" customWidth="1"/>
    <col min="4870" max="4870" width="9.140625" style="314" customWidth="1"/>
    <col min="4871" max="4871" width="5" style="314" customWidth="1"/>
    <col min="4872" max="4872" width="77.85546875" style="314" customWidth="1"/>
    <col min="4873" max="4874" width="20" style="314" customWidth="1"/>
    <col min="4875" max="4875" width="1.7109375" style="314" customWidth="1"/>
    <col min="4876" max="5120" width="9.140625" style="314"/>
    <col min="5121" max="5121" width="8.28515625" style="314" customWidth="1"/>
    <col min="5122" max="5122" width="1.7109375" style="314" customWidth="1"/>
    <col min="5123" max="5124" width="5" style="314" customWidth="1"/>
    <col min="5125" max="5125" width="11.7109375" style="314" customWidth="1"/>
    <col min="5126" max="5126" width="9.140625" style="314" customWidth="1"/>
    <col min="5127" max="5127" width="5" style="314" customWidth="1"/>
    <col min="5128" max="5128" width="77.85546875" style="314" customWidth="1"/>
    <col min="5129" max="5130" width="20" style="314" customWidth="1"/>
    <col min="5131" max="5131" width="1.7109375" style="314" customWidth="1"/>
    <col min="5132" max="5376" width="9.140625" style="314"/>
    <col min="5377" max="5377" width="8.28515625" style="314" customWidth="1"/>
    <col min="5378" max="5378" width="1.7109375" style="314" customWidth="1"/>
    <col min="5379" max="5380" width="5" style="314" customWidth="1"/>
    <col min="5381" max="5381" width="11.7109375" style="314" customWidth="1"/>
    <col min="5382" max="5382" width="9.140625" style="314" customWidth="1"/>
    <col min="5383" max="5383" width="5" style="314" customWidth="1"/>
    <col min="5384" max="5384" width="77.85546875" style="314" customWidth="1"/>
    <col min="5385" max="5386" width="20" style="314" customWidth="1"/>
    <col min="5387" max="5387" width="1.7109375" style="314" customWidth="1"/>
    <col min="5388" max="5632" width="9.140625" style="314"/>
    <col min="5633" max="5633" width="8.28515625" style="314" customWidth="1"/>
    <col min="5634" max="5634" width="1.7109375" style="314" customWidth="1"/>
    <col min="5635" max="5636" width="5" style="314" customWidth="1"/>
    <col min="5637" max="5637" width="11.7109375" style="314" customWidth="1"/>
    <col min="5638" max="5638" width="9.140625" style="314" customWidth="1"/>
    <col min="5639" max="5639" width="5" style="314" customWidth="1"/>
    <col min="5640" max="5640" width="77.85546875" style="314" customWidth="1"/>
    <col min="5641" max="5642" width="20" style="314" customWidth="1"/>
    <col min="5643" max="5643" width="1.7109375" style="314" customWidth="1"/>
    <col min="5644" max="5888" width="9.140625" style="314"/>
    <col min="5889" max="5889" width="8.28515625" style="314" customWidth="1"/>
    <col min="5890" max="5890" width="1.7109375" style="314" customWidth="1"/>
    <col min="5891" max="5892" width="5" style="314" customWidth="1"/>
    <col min="5893" max="5893" width="11.7109375" style="314" customWidth="1"/>
    <col min="5894" max="5894" width="9.140625" style="314" customWidth="1"/>
    <col min="5895" max="5895" width="5" style="314" customWidth="1"/>
    <col min="5896" max="5896" width="77.85546875" style="314" customWidth="1"/>
    <col min="5897" max="5898" width="20" style="314" customWidth="1"/>
    <col min="5899" max="5899" width="1.7109375" style="314" customWidth="1"/>
    <col min="5900" max="6144" width="9.140625" style="314"/>
    <col min="6145" max="6145" width="8.28515625" style="314" customWidth="1"/>
    <col min="6146" max="6146" width="1.7109375" style="314" customWidth="1"/>
    <col min="6147" max="6148" width="5" style="314" customWidth="1"/>
    <col min="6149" max="6149" width="11.7109375" style="314" customWidth="1"/>
    <col min="6150" max="6150" width="9.140625" style="314" customWidth="1"/>
    <col min="6151" max="6151" width="5" style="314" customWidth="1"/>
    <col min="6152" max="6152" width="77.85546875" style="314" customWidth="1"/>
    <col min="6153" max="6154" width="20" style="314" customWidth="1"/>
    <col min="6155" max="6155" width="1.7109375" style="314" customWidth="1"/>
    <col min="6156" max="6400" width="9.140625" style="314"/>
    <col min="6401" max="6401" width="8.28515625" style="314" customWidth="1"/>
    <col min="6402" max="6402" width="1.7109375" style="314" customWidth="1"/>
    <col min="6403" max="6404" width="5" style="314" customWidth="1"/>
    <col min="6405" max="6405" width="11.7109375" style="314" customWidth="1"/>
    <col min="6406" max="6406" width="9.140625" style="314" customWidth="1"/>
    <col min="6407" max="6407" width="5" style="314" customWidth="1"/>
    <col min="6408" max="6408" width="77.85546875" style="314" customWidth="1"/>
    <col min="6409" max="6410" width="20" style="314" customWidth="1"/>
    <col min="6411" max="6411" width="1.7109375" style="314" customWidth="1"/>
    <col min="6412" max="6656" width="9.140625" style="314"/>
    <col min="6657" max="6657" width="8.28515625" style="314" customWidth="1"/>
    <col min="6658" max="6658" width="1.7109375" style="314" customWidth="1"/>
    <col min="6659" max="6660" width="5" style="314" customWidth="1"/>
    <col min="6661" max="6661" width="11.7109375" style="314" customWidth="1"/>
    <col min="6662" max="6662" width="9.140625" style="314" customWidth="1"/>
    <col min="6663" max="6663" width="5" style="314" customWidth="1"/>
    <col min="6664" max="6664" width="77.85546875" style="314" customWidth="1"/>
    <col min="6665" max="6666" width="20" style="314" customWidth="1"/>
    <col min="6667" max="6667" width="1.7109375" style="314" customWidth="1"/>
    <col min="6668" max="6912" width="9.140625" style="314"/>
    <col min="6913" max="6913" width="8.28515625" style="314" customWidth="1"/>
    <col min="6914" max="6914" width="1.7109375" style="314" customWidth="1"/>
    <col min="6915" max="6916" width="5" style="314" customWidth="1"/>
    <col min="6917" max="6917" width="11.7109375" style="314" customWidth="1"/>
    <col min="6918" max="6918" width="9.140625" style="314" customWidth="1"/>
    <col min="6919" max="6919" width="5" style="314" customWidth="1"/>
    <col min="6920" max="6920" width="77.85546875" style="314" customWidth="1"/>
    <col min="6921" max="6922" width="20" style="314" customWidth="1"/>
    <col min="6923" max="6923" width="1.7109375" style="314" customWidth="1"/>
    <col min="6924" max="7168" width="9.140625" style="314"/>
    <col min="7169" max="7169" width="8.28515625" style="314" customWidth="1"/>
    <col min="7170" max="7170" width="1.7109375" style="314" customWidth="1"/>
    <col min="7171" max="7172" width="5" style="314" customWidth="1"/>
    <col min="7173" max="7173" width="11.7109375" style="314" customWidth="1"/>
    <col min="7174" max="7174" width="9.140625" style="314" customWidth="1"/>
    <col min="7175" max="7175" width="5" style="314" customWidth="1"/>
    <col min="7176" max="7176" width="77.85546875" style="314" customWidth="1"/>
    <col min="7177" max="7178" width="20" style="314" customWidth="1"/>
    <col min="7179" max="7179" width="1.7109375" style="314" customWidth="1"/>
    <col min="7180" max="7424" width="9.140625" style="314"/>
    <col min="7425" max="7425" width="8.28515625" style="314" customWidth="1"/>
    <col min="7426" max="7426" width="1.7109375" style="314" customWidth="1"/>
    <col min="7427" max="7428" width="5" style="314" customWidth="1"/>
    <col min="7429" max="7429" width="11.7109375" style="314" customWidth="1"/>
    <col min="7430" max="7430" width="9.140625" style="314" customWidth="1"/>
    <col min="7431" max="7431" width="5" style="314" customWidth="1"/>
    <col min="7432" max="7432" width="77.85546875" style="314" customWidth="1"/>
    <col min="7433" max="7434" width="20" style="314" customWidth="1"/>
    <col min="7435" max="7435" width="1.7109375" style="314" customWidth="1"/>
    <col min="7436" max="7680" width="9.140625" style="314"/>
    <col min="7681" max="7681" width="8.28515625" style="314" customWidth="1"/>
    <col min="7682" max="7682" width="1.7109375" style="314" customWidth="1"/>
    <col min="7683" max="7684" width="5" style="314" customWidth="1"/>
    <col min="7685" max="7685" width="11.7109375" style="314" customWidth="1"/>
    <col min="7686" max="7686" width="9.140625" style="314" customWidth="1"/>
    <col min="7687" max="7687" width="5" style="314" customWidth="1"/>
    <col min="7688" max="7688" width="77.85546875" style="314" customWidth="1"/>
    <col min="7689" max="7690" width="20" style="314" customWidth="1"/>
    <col min="7691" max="7691" width="1.7109375" style="314" customWidth="1"/>
    <col min="7692" max="7936" width="9.140625" style="314"/>
    <col min="7937" max="7937" width="8.28515625" style="314" customWidth="1"/>
    <col min="7938" max="7938" width="1.7109375" style="314" customWidth="1"/>
    <col min="7939" max="7940" width="5" style="314" customWidth="1"/>
    <col min="7941" max="7941" width="11.7109375" style="314" customWidth="1"/>
    <col min="7942" max="7942" width="9.140625" style="314" customWidth="1"/>
    <col min="7943" max="7943" width="5" style="314" customWidth="1"/>
    <col min="7944" max="7944" width="77.85546875" style="314" customWidth="1"/>
    <col min="7945" max="7946" width="20" style="314" customWidth="1"/>
    <col min="7947" max="7947" width="1.7109375" style="314" customWidth="1"/>
    <col min="7948" max="8192" width="9.140625" style="314"/>
    <col min="8193" max="8193" width="8.28515625" style="314" customWidth="1"/>
    <col min="8194" max="8194" width="1.7109375" style="314" customWidth="1"/>
    <col min="8195" max="8196" width="5" style="314" customWidth="1"/>
    <col min="8197" max="8197" width="11.7109375" style="314" customWidth="1"/>
    <col min="8198" max="8198" width="9.140625" style="314" customWidth="1"/>
    <col min="8199" max="8199" width="5" style="314" customWidth="1"/>
    <col min="8200" max="8200" width="77.85546875" style="314" customWidth="1"/>
    <col min="8201" max="8202" width="20" style="314" customWidth="1"/>
    <col min="8203" max="8203" width="1.7109375" style="314" customWidth="1"/>
    <col min="8204" max="8448" width="9.140625" style="314"/>
    <col min="8449" max="8449" width="8.28515625" style="314" customWidth="1"/>
    <col min="8450" max="8450" width="1.7109375" style="314" customWidth="1"/>
    <col min="8451" max="8452" width="5" style="314" customWidth="1"/>
    <col min="8453" max="8453" width="11.7109375" style="314" customWidth="1"/>
    <col min="8454" max="8454" width="9.140625" style="314" customWidth="1"/>
    <col min="8455" max="8455" width="5" style="314" customWidth="1"/>
    <col min="8456" max="8456" width="77.85546875" style="314" customWidth="1"/>
    <col min="8457" max="8458" width="20" style="314" customWidth="1"/>
    <col min="8459" max="8459" width="1.7109375" style="314" customWidth="1"/>
    <col min="8460" max="8704" width="9.140625" style="314"/>
    <col min="8705" max="8705" width="8.28515625" style="314" customWidth="1"/>
    <col min="8706" max="8706" width="1.7109375" style="314" customWidth="1"/>
    <col min="8707" max="8708" width="5" style="314" customWidth="1"/>
    <col min="8709" max="8709" width="11.7109375" style="314" customWidth="1"/>
    <col min="8710" max="8710" width="9.140625" style="314" customWidth="1"/>
    <col min="8711" max="8711" width="5" style="314" customWidth="1"/>
    <col min="8712" max="8712" width="77.85546875" style="314" customWidth="1"/>
    <col min="8713" max="8714" width="20" style="314" customWidth="1"/>
    <col min="8715" max="8715" width="1.7109375" style="314" customWidth="1"/>
    <col min="8716" max="8960" width="9.140625" style="314"/>
    <col min="8961" max="8961" width="8.28515625" style="314" customWidth="1"/>
    <col min="8962" max="8962" width="1.7109375" style="314" customWidth="1"/>
    <col min="8963" max="8964" width="5" style="314" customWidth="1"/>
    <col min="8965" max="8965" width="11.7109375" style="314" customWidth="1"/>
    <col min="8966" max="8966" width="9.140625" style="314" customWidth="1"/>
    <col min="8967" max="8967" width="5" style="314" customWidth="1"/>
    <col min="8968" max="8968" width="77.85546875" style="314" customWidth="1"/>
    <col min="8969" max="8970" width="20" style="314" customWidth="1"/>
    <col min="8971" max="8971" width="1.7109375" style="314" customWidth="1"/>
    <col min="8972" max="9216" width="9.140625" style="314"/>
    <col min="9217" max="9217" width="8.28515625" style="314" customWidth="1"/>
    <col min="9218" max="9218" width="1.7109375" style="314" customWidth="1"/>
    <col min="9219" max="9220" width="5" style="314" customWidth="1"/>
    <col min="9221" max="9221" width="11.7109375" style="314" customWidth="1"/>
    <col min="9222" max="9222" width="9.140625" style="314" customWidth="1"/>
    <col min="9223" max="9223" width="5" style="314" customWidth="1"/>
    <col min="9224" max="9224" width="77.85546875" style="314" customWidth="1"/>
    <col min="9225" max="9226" width="20" style="314" customWidth="1"/>
    <col min="9227" max="9227" width="1.7109375" style="314" customWidth="1"/>
    <col min="9228" max="9472" width="9.140625" style="314"/>
    <col min="9473" max="9473" width="8.28515625" style="314" customWidth="1"/>
    <col min="9474" max="9474" width="1.7109375" style="314" customWidth="1"/>
    <col min="9475" max="9476" width="5" style="314" customWidth="1"/>
    <col min="9477" max="9477" width="11.7109375" style="314" customWidth="1"/>
    <col min="9478" max="9478" width="9.140625" style="314" customWidth="1"/>
    <col min="9479" max="9479" width="5" style="314" customWidth="1"/>
    <col min="9480" max="9480" width="77.85546875" style="314" customWidth="1"/>
    <col min="9481" max="9482" width="20" style="314" customWidth="1"/>
    <col min="9483" max="9483" width="1.7109375" style="314" customWidth="1"/>
    <col min="9484" max="9728" width="9.140625" style="314"/>
    <col min="9729" max="9729" width="8.28515625" style="314" customWidth="1"/>
    <col min="9730" max="9730" width="1.7109375" style="314" customWidth="1"/>
    <col min="9731" max="9732" width="5" style="314" customWidth="1"/>
    <col min="9733" max="9733" width="11.7109375" style="314" customWidth="1"/>
    <col min="9734" max="9734" width="9.140625" style="314" customWidth="1"/>
    <col min="9735" max="9735" width="5" style="314" customWidth="1"/>
    <col min="9736" max="9736" width="77.85546875" style="314" customWidth="1"/>
    <col min="9737" max="9738" width="20" style="314" customWidth="1"/>
    <col min="9739" max="9739" width="1.7109375" style="314" customWidth="1"/>
    <col min="9740" max="9984" width="9.140625" style="314"/>
    <col min="9985" max="9985" width="8.28515625" style="314" customWidth="1"/>
    <col min="9986" max="9986" width="1.7109375" style="314" customWidth="1"/>
    <col min="9987" max="9988" width="5" style="314" customWidth="1"/>
    <col min="9989" max="9989" width="11.7109375" style="314" customWidth="1"/>
    <col min="9990" max="9990" width="9.140625" style="314" customWidth="1"/>
    <col min="9991" max="9991" width="5" style="314" customWidth="1"/>
    <col min="9992" max="9992" width="77.85546875" style="314" customWidth="1"/>
    <col min="9993" max="9994" width="20" style="314" customWidth="1"/>
    <col min="9995" max="9995" width="1.7109375" style="314" customWidth="1"/>
    <col min="9996" max="10240" width="9.140625" style="314"/>
    <col min="10241" max="10241" width="8.28515625" style="314" customWidth="1"/>
    <col min="10242" max="10242" width="1.7109375" style="314" customWidth="1"/>
    <col min="10243" max="10244" width="5" style="314" customWidth="1"/>
    <col min="10245" max="10245" width="11.7109375" style="314" customWidth="1"/>
    <col min="10246" max="10246" width="9.140625" style="314" customWidth="1"/>
    <col min="10247" max="10247" width="5" style="314" customWidth="1"/>
    <col min="10248" max="10248" width="77.85546875" style="314" customWidth="1"/>
    <col min="10249" max="10250" width="20" style="314" customWidth="1"/>
    <col min="10251" max="10251" width="1.7109375" style="314" customWidth="1"/>
    <col min="10252" max="10496" width="9.140625" style="314"/>
    <col min="10497" max="10497" width="8.28515625" style="314" customWidth="1"/>
    <col min="10498" max="10498" width="1.7109375" style="314" customWidth="1"/>
    <col min="10499" max="10500" width="5" style="314" customWidth="1"/>
    <col min="10501" max="10501" width="11.7109375" style="314" customWidth="1"/>
    <col min="10502" max="10502" width="9.140625" style="314" customWidth="1"/>
    <col min="10503" max="10503" width="5" style="314" customWidth="1"/>
    <col min="10504" max="10504" width="77.85546875" style="314" customWidth="1"/>
    <col min="10505" max="10506" width="20" style="314" customWidth="1"/>
    <col min="10507" max="10507" width="1.7109375" style="314" customWidth="1"/>
    <col min="10508" max="10752" width="9.140625" style="314"/>
    <col min="10753" max="10753" width="8.28515625" style="314" customWidth="1"/>
    <col min="10754" max="10754" width="1.7109375" style="314" customWidth="1"/>
    <col min="10755" max="10756" width="5" style="314" customWidth="1"/>
    <col min="10757" max="10757" width="11.7109375" style="314" customWidth="1"/>
    <col min="10758" max="10758" width="9.140625" style="314" customWidth="1"/>
    <col min="10759" max="10759" width="5" style="314" customWidth="1"/>
    <col min="10760" max="10760" width="77.85546875" style="314" customWidth="1"/>
    <col min="10761" max="10762" width="20" style="314" customWidth="1"/>
    <col min="10763" max="10763" width="1.7109375" style="314" customWidth="1"/>
    <col min="10764" max="11008" width="9.140625" style="314"/>
    <col min="11009" max="11009" width="8.28515625" style="314" customWidth="1"/>
    <col min="11010" max="11010" width="1.7109375" style="314" customWidth="1"/>
    <col min="11011" max="11012" width="5" style="314" customWidth="1"/>
    <col min="11013" max="11013" width="11.7109375" style="314" customWidth="1"/>
    <col min="11014" max="11014" width="9.140625" style="314" customWidth="1"/>
    <col min="11015" max="11015" width="5" style="314" customWidth="1"/>
    <col min="11016" max="11016" width="77.85546875" style="314" customWidth="1"/>
    <col min="11017" max="11018" width="20" style="314" customWidth="1"/>
    <col min="11019" max="11019" width="1.7109375" style="314" customWidth="1"/>
    <col min="11020" max="11264" width="9.140625" style="314"/>
    <col min="11265" max="11265" width="8.28515625" style="314" customWidth="1"/>
    <col min="11266" max="11266" width="1.7109375" style="314" customWidth="1"/>
    <col min="11267" max="11268" width="5" style="314" customWidth="1"/>
    <col min="11269" max="11269" width="11.7109375" style="314" customWidth="1"/>
    <col min="11270" max="11270" width="9.140625" style="314" customWidth="1"/>
    <col min="11271" max="11271" width="5" style="314" customWidth="1"/>
    <col min="11272" max="11272" width="77.85546875" style="314" customWidth="1"/>
    <col min="11273" max="11274" width="20" style="314" customWidth="1"/>
    <col min="11275" max="11275" width="1.7109375" style="314" customWidth="1"/>
    <col min="11276" max="11520" width="9.140625" style="314"/>
    <col min="11521" max="11521" width="8.28515625" style="314" customWidth="1"/>
    <col min="11522" max="11522" width="1.7109375" style="314" customWidth="1"/>
    <col min="11523" max="11524" width="5" style="314" customWidth="1"/>
    <col min="11525" max="11525" width="11.7109375" style="314" customWidth="1"/>
    <col min="11526" max="11526" width="9.140625" style="314" customWidth="1"/>
    <col min="11527" max="11527" width="5" style="314" customWidth="1"/>
    <col min="11528" max="11528" width="77.85546875" style="314" customWidth="1"/>
    <col min="11529" max="11530" width="20" style="314" customWidth="1"/>
    <col min="11531" max="11531" width="1.7109375" style="314" customWidth="1"/>
    <col min="11532" max="11776" width="9.140625" style="314"/>
    <col min="11777" max="11777" width="8.28515625" style="314" customWidth="1"/>
    <col min="11778" max="11778" width="1.7109375" style="314" customWidth="1"/>
    <col min="11779" max="11780" width="5" style="314" customWidth="1"/>
    <col min="11781" max="11781" width="11.7109375" style="314" customWidth="1"/>
    <col min="11782" max="11782" width="9.140625" style="314" customWidth="1"/>
    <col min="11783" max="11783" width="5" style="314" customWidth="1"/>
    <col min="11784" max="11784" width="77.85546875" style="314" customWidth="1"/>
    <col min="11785" max="11786" width="20" style="314" customWidth="1"/>
    <col min="11787" max="11787" width="1.7109375" style="314" customWidth="1"/>
    <col min="11788" max="12032" width="9.140625" style="314"/>
    <col min="12033" max="12033" width="8.28515625" style="314" customWidth="1"/>
    <col min="12034" max="12034" width="1.7109375" style="314" customWidth="1"/>
    <col min="12035" max="12036" width="5" style="314" customWidth="1"/>
    <col min="12037" max="12037" width="11.7109375" style="314" customWidth="1"/>
    <col min="12038" max="12038" width="9.140625" style="314" customWidth="1"/>
    <col min="12039" max="12039" width="5" style="314" customWidth="1"/>
    <col min="12040" max="12040" width="77.85546875" style="314" customWidth="1"/>
    <col min="12041" max="12042" width="20" style="314" customWidth="1"/>
    <col min="12043" max="12043" width="1.7109375" style="314" customWidth="1"/>
    <col min="12044" max="12288" width="9.140625" style="314"/>
    <col min="12289" max="12289" width="8.28515625" style="314" customWidth="1"/>
    <col min="12290" max="12290" width="1.7109375" style="314" customWidth="1"/>
    <col min="12291" max="12292" width="5" style="314" customWidth="1"/>
    <col min="12293" max="12293" width="11.7109375" style="314" customWidth="1"/>
    <col min="12294" max="12294" width="9.140625" style="314" customWidth="1"/>
    <col min="12295" max="12295" width="5" style="314" customWidth="1"/>
    <col min="12296" max="12296" width="77.85546875" style="314" customWidth="1"/>
    <col min="12297" max="12298" width="20" style="314" customWidth="1"/>
    <col min="12299" max="12299" width="1.7109375" style="314" customWidth="1"/>
    <col min="12300" max="12544" width="9.140625" style="314"/>
    <col min="12545" max="12545" width="8.28515625" style="314" customWidth="1"/>
    <col min="12546" max="12546" width="1.7109375" style="314" customWidth="1"/>
    <col min="12547" max="12548" width="5" style="314" customWidth="1"/>
    <col min="12549" max="12549" width="11.7109375" style="314" customWidth="1"/>
    <col min="12550" max="12550" width="9.140625" style="314" customWidth="1"/>
    <col min="12551" max="12551" width="5" style="314" customWidth="1"/>
    <col min="12552" max="12552" width="77.85546875" style="314" customWidth="1"/>
    <col min="12553" max="12554" width="20" style="314" customWidth="1"/>
    <col min="12555" max="12555" width="1.7109375" style="314" customWidth="1"/>
    <col min="12556" max="12800" width="9.140625" style="314"/>
    <col min="12801" max="12801" width="8.28515625" style="314" customWidth="1"/>
    <col min="12802" max="12802" width="1.7109375" style="314" customWidth="1"/>
    <col min="12803" max="12804" width="5" style="314" customWidth="1"/>
    <col min="12805" max="12805" width="11.7109375" style="314" customWidth="1"/>
    <col min="12806" max="12806" width="9.140625" style="314" customWidth="1"/>
    <col min="12807" max="12807" width="5" style="314" customWidth="1"/>
    <col min="12808" max="12808" width="77.85546875" style="314" customWidth="1"/>
    <col min="12809" max="12810" width="20" style="314" customWidth="1"/>
    <col min="12811" max="12811" width="1.7109375" style="314" customWidth="1"/>
    <col min="12812" max="13056" width="9.140625" style="314"/>
    <col min="13057" max="13057" width="8.28515625" style="314" customWidth="1"/>
    <col min="13058" max="13058" width="1.7109375" style="314" customWidth="1"/>
    <col min="13059" max="13060" width="5" style="314" customWidth="1"/>
    <col min="13061" max="13061" width="11.7109375" style="314" customWidth="1"/>
    <col min="13062" max="13062" width="9.140625" style="314" customWidth="1"/>
    <col min="13063" max="13063" width="5" style="314" customWidth="1"/>
    <col min="13064" max="13064" width="77.85546875" style="314" customWidth="1"/>
    <col min="13065" max="13066" width="20" style="314" customWidth="1"/>
    <col min="13067" max="13067" width="1.7109375" style="314" customWidth="1"/>
    <col min="13068" max="13312" width="9.140625" style="314"/>
    <col min="13313" max="13313" width="8.28515625" style="314" customWidth="1"/>
    <col min="13314" max="13314" width="1.7109375" style="314" customWidth="1"/>
    <col min="13315" max="13316" width="5" style="314" customWidth="1"/>
    <col min="13317" max="13317" width="11.7109375" style="314" customWidth="1"/>
    <col min="13318" max="13318" width="9.140625" style="314" customWidth="1"/>
    <col min="13319" max="13319" width="5" style="314" customWidth="1"/>
    <col min="13320" max="13320" width="77.85546875" style="314" customWidth="1"/>
    <col min="13321" max="13322" width="20" style="314" customWidth="1"/>
    <col min="13323" max="13323" width="1.7109375" style="314" customWidth="1"/>
    <col min="13324" max="13568" width="9.140625" style="314"/>
    <col min="13569" max="13569" width="8.28515625" style="314" customWidth="1"/>
    <col min="13570" max="13570" width="1.7109375" style="314" customWidth="1"/>
    <col min="13571" max="13572" width="5" style="314" customWidth="1"/>
    <col min="13573" max="13573" width="11.7109375" style="314" customWidth="1"/>
    <col min="13574" max="13574" width="9.140625" style="314" customWidth="1"/>
    <col min="13575" max="13575" width="5" style="314" customWidth="1"/>
    <col min="13576" max="13576" width="77.85546875" style="314" customWidth="1"/>
    <col min="13577" max="13578" width="20" style="314" customWidth="1"/>
    <col min="13579" max="13579" width="1.7109375" style="314" customWidth="1"/>
    <col min="13580" max="13824" width="9.140625" style="314"/>
    <col min="13825" max="13825" width="8.28515625" style="314" customWidth="1"/>
    <col min="13826" max="13826" width="1.7109375" style="314" customWidth="1"/>
    <col min="13827" max="13828" width="5" style="314" customWidth="1"/>
    <col min="13829" max="13829" width="11.7109375" style="314" customWidth="1"/>
    <col min="13830" max="13830" width="9.140625" style="314" customWidth="1"/>
    <col min="13831" max="13831" width="5" style="314" customWidth="1"/>
    <col min="13832" max="13832" width="77.85546875" style="314" customWidth="1"/>
    <col min="13833" max="13834" width="20" style="314" customWidth="1"/>
    <col min="13835" max="13835" width="1.7109375" style="314" customWidth="1"/>
    <col min="13836" max="14080" width="9.140625" style="314"/>
    <col min="14081" max="14081" width="8.28515625" style="314" customWidth="1"/>
    <col min="14082" max="14082" width="1.7109375" style="314" customWidth="1"/>
    <col min="14083" max="14084" width="5" style="314" customWidth="1"/>
    <col min="14085" max="14085" width="11.7109375" style="314" customWidth="1"/>
    <col min="14086" max="14086" width="9.140625" style="314" customWidth="1"/>
    <col min="14087" max="14087" width="5" style="314" customWidth="1"/>
    <col min="14088" max="14088" width="77.85546875" style="314" customWidth="1"/>
    <col min="14089" max="14090" width="20" style="314" customWidth="1"/>
    <col min="14091" max="14091" width="1.7109375" style="314" customWidth="1"/>
    <col min="14092" max="14336" width="9.140625" style="314"/>
    <col min="14337" max="14337" width="8.28515625" style="314" customWidth="1"/>
    <col min="14338" max="14338" width="1.7109375" style="314" customWidth="1"/>
    <col min="14339" max="14340" width="5" style="314" customWidth="1"/>
    <col min="14341" max="14341" width="11.7109375" style="314" customWidth="1"/>
    <col min="14342" max="14342" width="9.140625" style="314" customWidth="1"/>
    <col min="14343" max="14343" width="5" style="314" customWidth="1"/>
    <col min="14344" max="14344" width="77.85546875" style="314" customWidth="1"/>
    <col min="14345" max="14346" width="20" style="314" customWidth="1"/>
    <col min="14347" max="14347" width="1.7109375" style="314" customWidth="1"/>
    <col min="14348" max="14592" width="9.140625" style="314"/>
    <col min="14593" max="14593" width="8.28515625" style="314" customWidth="1"/>
    <col min="14594" max="14594" width="1.7109375" style="314" customWidth="1"/>
    <col min="14595" max="14596" width="5" style="314" customWidth="1"/>
    <col min="14597" max="14597" width="11.7109375" style="314" customWidth="1"/>
    <col min="14598" max="14598" width="9.140625" style="314" customWidth="1"/>
    <col min="14599" max="14599" width="5" style="314" customWidth="1"/>
    <col min="14600" max="14600" width="77.85546875" style="314" customWidth="1"/>
    <col min="14601" max="14602" width="20" style="314" customWidth="1"/>
    <col min="14603" max="14603" width="1.7109375" style="314" customWidth="1"/>
    <col min="14604" max="14848" width="9.140625" style="314"/>
    <col min="14849" max="14849" width="8.28515625" style="314" customWidth="1"/>
    <col min="14850" max="14850" width="1.7109375" style="314" customWidth="1"/>
    <col min="14851" max="14852" width="5" style="314" customWidth="1"/>
    <col min="14853" max="14853" width="11.7109375" style="314" customWidth="1"/>
    <col min="14854" max="14854" width="9.140625" style="314" customWidth="1"/>
    <col min="14855" max="14855" width="5" style="314" customWidth="1"/>
    <col min="14856" max="14856" width="77.85546875" style="314" customWidth="1"/>
    <col min="14857" max="14858" width="20" style="314" customWidth="1"/>
    <col min="14859" max="14859" width="1.7109375" style="314" customWidth="1"/>
    <col min="14860" max="15104" width="9.140625" style="314"/>
    <col min="15105" max="15105" width="8.28515625" style="314" customWidth="1"/>
    <col min="15106" max="15106" width="1.7109375" style="314" customWidth="1"/>
    <col min="15107" max="15108" width="5" style="314" customWidth="1"/>
    <col min="15109" max="15109" width="11.7109375" style="314" customWidth="1"/>
    <col min="15110" max="15110" width="9.140625" style="314" customWidth="1"/>
    <col min="15111" max="15111" width="5" style="314" customWidth="1"/>
    <col min="15112" max="15112" width="77.85546875" style="314" customWidth="1"/>
    <col min="15113" max="15114" width="20" style="314" customWidth="1"/>
    <col min="15115" max="15115" width="1.7109375" style="314" customWidth="1"/>
    <col min="15116" max="15360" width="9.140625" style="314"/>
    <col min="15361" max="15361" width="8.28515625" style="314" customWidth="1"/>
    <col min="15362" max="15362" width="1.7109375" style="314" customWidth="1"/>
    <col min="15363" max="15364" width="5" style="314" customWidth="1"/>
    <col min="15365" max="15365" width="11.7109375" style="314" customWidth="1"/>
    <col min="15366" max="15366" width="9.140625" style="314" customWidth="1"/>
    <col min="15367" max="15367" width="5" style="314" customWidth="1"/>
    <col min="15368" max="15368" width="77.85546875" style="314" customWidth="1"/>
    <col min="15369" max="15370" width="20" style="314" customWidth="1"/>
    <col min="15371" max="15371" width="1.7109375" style="314" customWidth="1"/>
    <col min="15372" max="15616" width="9.140625" style="314"/>
    <col min="15617" max="15617" width="8.28515625" style="314" customWidth="1"/>
    <col min="15618" max="15618" width="1.7109375" style="314" customWidth="1"/>
    <col min="15619" max="15620" width="5" style="314" customWidth="1"/>
    <col min="15621" max="15621" width="11.7109375" style="314" customWidth="1"/>
    <col min="15622" max="15622" width="9.140625" style="314" customWidth="1"/>
    <col min="15623" max="15623" width="5" style="314" customWidth="1"/>
    <col min="15624" max="15624" width="77.85546875" style="314" customWidth="1"/>
    <col min="15625" max="15626" width="20" style="314" customWidth="1"/>
    <col min="15627" max="15627" width="1.7109375" style="314" customWidth="1"/>
    <col min="15628" max="15872" width="9.140625" style="314"/>
    <col min="15873" max="15873" width="8.28515625" style="314" customWidth="1"/>
    <col min="15874" max="15874" width="1.7109375" style="314" customWidth="1"/>
    <col min="15875" max="15876" width="5" style="314" customWidth="1"/>
    <col min="15877" max="15877" width="11.7109375" style="314" customWidth="1"/>
    <col min="15878" max="15878" width="9.140625" style="314" customWidth="1"/>
    <col min="15879" max="15879" width="5" style="314" customWidth="1"/>
    <col min="15880" max="15880" width="77.85546875" style="314" customWidth="1"/>
    <col min="15881" max="15882" width="20" style="314" customWidth="1"/>
    <col min="15883" max="15883" width="1.7109375" style="314" customWidth="1"/>
    <col min="15884" max="16128" width="9.140625" style="314"/>
    <col min="16129" max="16129" width="8.28515625" style="314" customWidth="1"/>
    <col min="16130" max="16130" width="1.7109375" style="314" customWidth="1"/>
    <col min="16131" max="16132" width="5" style="314" customWidth="1"/>
    <col min="16133" max="16133" width="11.7109375" style="314" customWidth="1"/>
    <col min="16134" max="16134" width="9.140625" style="314" customWidth="1"/>
    <col min="16135" max="16135" width="5" style="314" customWidth="1"/>
    <col min="16136" max="16136" width="77.85546875" style="314" customWidth="1"/>
    <col min="16137" max="16138" width="20" style="314" customWidth="1"/>
    <col min="16139" max="16139" width="1.7109375" style="314" customWidth="1"/>
    <col min="16140" max="16384" width="9.140625" style="314"/>
  </cols>
  <sheetData>
    <row r="1" spans="2:11" ht="37.5" customHeight="1"/>
    <row r="2" spans="2:11" ht="7.5" customHeight="1">
      <c r="B2" s="315"/>
      <c r="C2" s="316"/>
      <c r="D2" s="316"/>
      <c r="E2" s="316"/>
      <c r="F2" s="316"/>
      <c r="G2" s="316"/>
      <c r="H2" s="316"/>
      <c r="I2" s="316"/>
      <c r="J2" s="316"/>
      <c r="K2" s="317"/>
    </row>
    <row r="3" spans="2:11" s="321" customFormat="1" ht="45" customHeight="1">
      <c r="B3" s="318"/>
      <c r="C3" s="319" t="s">
        <v>741</v>
      </c>
      <c r="D3" s="319"/>
      <c r="E3" s="319"/>
      <c r="F3" s="319"/>
      <c r="G3" s="319"/>
      <c r="H3" s="319"/>
      <c r="I3" s="319"/>
      <c r="J3" s="319"/>
      <c r="K3" s="320"/>
    </row>
    <row r="4" spans="2:11" ht="25.5" customHeight="1">
      <c r="B4" s="322"/>
      <c r="C4" s="323" t="s">
        <v>742</v>
      </c>
      <c r="D4" s="323"/>
      <c r="E4" s="323"/>
      <c r="F4" s="323"/>
      <c r="G4" s="323"/>
      <c r="H4" s="323"/>
      <c r="I4" s="323"/>
      <c r="J4" s="323"/>
      <c r="K4" s="324"/>
    </row>
    <row r="5" spans="2:11" ht="5.25" customHeight="1">
      <c r="B5" s="322"/>
      <c r="C5" s="325"/>
      <c r="D5" s="325"/>
      <c r="E5" s="325"/>
      <c r="F5" s="325"/>
      <c r="G5" s="325"/>
      <c r="H5" s="325"/>
      <c r="I5" s="325"/>
      <c r="J5" s="325"/>
      <c r="K5" s="324"/>
    </row>
    <row r="6" spans="2:11" ht="15" customHeight="1">
      <c r="B6" s="322"/>
      <c r="C6" s="326" t="s">
        <v>743</v>
      </c>
      <c r="D6" s="326"/>
      <c r="E6" s="326"/>
      <c r="F6" s="326"/>
      <c r="G6" s="326"/>
      <c r="H6" s="326"/>
      <c r="I6" s="326"/>
      <c r="J6" s="326"/>
      <c r="K6" s="324"/>
    </row>
    <row r="7" spans="2:11" ht="15" customHeight="1">
      <c r="B7" s="327"/>
      <c r="C7" s="326" t="s">
        <v>744</v>
      </c>
      <c r="D7" s="326"/>
      <c r="E7" s="326"/>
      <c r="F7" s="326"/>
      <c r="G7" s="326"/>
      <c r="H7" s="326"/>
      <c r="I7" s="326"/>
      <c r="J7" s="326"/>
      <c r="K7" s="324"/>
    </row>
    <row r="8" spans="2:11" ht="12.75" customHeight="1">
      <c r="B8" s="327"/>
      <c r="C8" s="328"/>
      <c r="D8" s="328"/>
      <c r="E8" s="328"/>
      <c r="F8" s="328"/>
      <c r="G8" s="328"/>
      <c r="H8" s="328"/>
      <c r="I8" s="328"/>
      <c r="J8" s="328"/>
      <c r="K8" s="324"/>
    </row>
    <row r="9" spans="2:11" ht="15" customHeight="1">
      <c r="B9" s="327"/>
      <c r="C9" s="326" t="s">
        <v>745</v>
      </c>
      <c r="D9" s="326"/>
      <c r="E9" s="326"/>
      <c r="F9" s="326"/>
      <c r="G9" s="326"/>
      <c r="H9" s="326"/>
      <c r="I9" s="326"/>
      <c r="J9" s="326"/>
      <c r="K9" s="324"/>
    </row>
    <row r="10" spans="2:11" ht="15" customHeight="1">
      <c r="B10" s="327"/>
      <c r="C10" s="328"/>
      <c r="D10" s="326" t="s">
        <v>746</v>
      </c>
      <c r="E10" s="326"/>
      <c r="F10" s="326"/>
      <c r="G10" s="326"/>
      <c r="H10" s="326"/>
      <c r="I10" s="326"/>
      <c r="J10" s="326"/>
      <c r="K10" s="324"/>
    </row>
    <row r="11" spans="2:11" ht="15" customHeight="1">
      <c r="B11" s="327"/>
      <c r="C11" s="329"/>
      <c r="D11" s="326" t="s">
        <v>747</v>
      </c>
      <c r="E11" s="326"/>
      <c r="F11" s="326"/>
      <c r="G11" s="326"/>
      <c r="H11" s="326"/>
      <c r="I11" s="326"/>
      <c r="J11" s="326"/>
      <c r="K11" s="324"/>
    </row>
    <row r="12" spans="2:11" ht="12.75" customHeight="1">
      <c r="B12" s="327"/>
      <c r="C12" s="329"/>
      <c r="D12" s="329"/>
      <c r="E12" s="329"/>
      <c r="F12" s="329"/>
      <c r="G12" s="329"/>
      <c r="H12" s="329"/>
      <c r="I12" s="329"/>
      <c r="J12" s="329"/>
      <c r="K12" s="324"/>
    </row>
    <row r="13" spans="2:11" ht="15" customHeight="1">
      <c r="B13" s="327"/>
      <c r="C13" s="329"/>
      <c r="D13" s="326" t="s">
        <v>748</v>
      </c>
      <c r="E13" s="326"/>
      <c r="F13" s="326"/>
      <c r="G13" s="326"/>
      <c r="H13" s="326"/>
      <c r="I13" s="326"/>
      <c r="J13" s="326"/>
      <c r="K13" s="324"/>
    </row>
    <row r="14" spans="2:11" ht="15" customHeight="1">
      <c r="B14" s="327"/>
      <c r="C14" s="329"/>
      <c r="D14" s="326" t="s">
        <v>749</v>
      </c>
      <c r="E14" s="326"/>
      <c r="F14" s="326"/>
      <c r="G14" s="326"/>
      <c r="H14" s="326"/>
      <c r="I14" s="326"/>
      <c r="J14" s="326"/>
      <c r="K14" s="324"/>
    </row>
    <row r="15" spans="2:11" ht="15" customHeight="1">
      <c r="B15" s="327"/>
      <c r="C15" s="329"/>
      <c r="D15" s="326" t="s">
        <v>750</v>
      </c>
      <c r="E15" s="326"/>
      <c r="F15" s="326"/>
      <c r="G15" s="326"/>
      <c r="H15" s="326"/>
      <c r="I15" s="326"/>
      <c r="J15" s="326"/>
      <c r="K15" s="324"/>
    </row>
    <row r="16" spans="2:11" ht="15" customHeight="1">
      <c r="B16" s="327"/>
      <c r="C16" s="329"/>
      <c r="D16" s="329"/>
      <c r="E16" s="330" t="s">
        <v>79</v>
      </c>
      <c r="F16" s="326" t="s">
        <v>751</v>
      </c>
      <c r="G16" s="326"/>
      <c r="H16" s="326"/>
      <c r="I16" s="326"/>
      <c r="J16" s="326"/>
      <c r="K16" s="324"/>
    </row>
    <row r="17" spans="2:11" ht="15" customHeight="1">
      <c r="B17" s="327"/>
      <c r="C17" s="329"/>
      <c r="D17" s="329"/>
      <c r="E17" s="330" t="s">
        <v>752</v>
      </c>
      <c r="F17" s="326" t="s">
        <v>753</v>
      </c>
      <c r="G17" s="326"/>
      <c r="H17" s="326"/>
      <c r="I17" s="326"/>
      <c r="J17" s="326"/>
      <c r="K17" s="324"/>
    </row>
    <row r="18" spans="2:11" ht="15" customHeight="1">
      <c r="B18" s="327"/>
      <c r="C18" s="329"/>
      <c r="D18" s="329"/>
      <c r="E18" s="330" t="s">
        <v>754</v>
      </c>
      <c r="F18" s="326" t="s">
        <v>755</v>
      </c>
      <c r="G18" s="326"/>
      <c r="H18" s="326"/>
      <c r="I18" s="326"/>
      <c r="J18" s="326"/>
      <c r="K18" s="324"/>
    </row>
    <row r="19" spans="2:11" ht="15" customHeight="1">
      <c r="B19" s="327"/>
      <c r="C19" s="329"/>
      <c r="D19" s="329"/>
      <c r="E19" s="330" t="s">
        <v>756</v>
      </c>
      <c r="F19" s="326" t="s">
        <v>757</v>
      </c>
      <c r="G19" s="326"/>
      <c r="H19" s="326"/>
      <c r="I19" s="326"/>
      <c r="J19" s="326"/>
      <c r="K19" s="324"/>
    </row>
    <row r="20" spans="2:11" ht="15" customHeight="1">
      <c r="B20" s="327"/>
      <c r="C20" s="329"/>
      <c r="D20" s="329"/>
      <c r="E20" s="330" t="s">
        <v>758</v>
      </c>
      <c r="F20" s="326" t="s">
        <v>759</v>
      </c>
      <c r="G20" s="326"/>
      <c r="H20" s="326"/>
      <c r="I20" s="326"/>
      <c r="J20" s="326"/>
      <c r="K20" s="324"/>
    </row>
    <row r="21" spans="2:11" ht="15" customHeight="1">
      <c r="B21" s="327"/>
      <c r="C21" s="329"/>
      <c r="D21" s="329"/>
      <c r="E21" s="330" t="s">
        <v>760</v>
      </c>
      <c r="F21" s="326" t="s">
        <v>761</v>
      </c>
      <c r="G21" s="326"/>
      <c r="H21" s="326"/>
      <c r="I21" s="326"/>
      <c r="J21" s="326"/>
      <c r="K21" s="324"/>
    </row>
    <row r="22" spans="2:11" ht="12.75" customHeight="1">
      <c r="B22" s="327"/>
      <c r="C22" s="329"/>
      <c r="D22" s="329"/>
      <c r="E22" s="329"/>
      <c r="F22" s="329"/>
      <c r="G22" s="329"/>
      <c r="H22" s="329"/>
      <c r="I22" s="329"/>
      <c r="J22" s="329"/>
      <c r="K22" s="324"/>
    </row>
    <row r="23" spans="2:11" ht="15" customHeight="1">
      <c r="B23" s="327"/>
      <c r="C23" s="326" t="s">
        <v>762</v>
      </c>
      <c r="D23" s="326"/>
      <c r="E23" s="326"/>
      <c r="F23" s="326"/>
      <c r="G23" s="326"/>
      <c r="H23" s="326"/>
      <c r="I23" s="326"/>
      <c r="J23" s="326"/>
      <c r="K23" s="324"/>
    </row>
    <row r="24" spans="2:11" ht="15" customHeight="1">
      <c r="B24" s="327"/>
      <c r="C24" s="326" t="s">
        <v>763</v>
      </c>
      <c r="D24" s="326"/>
      <c r="E24" s="326"/>
      <c r="F24" s="326"/>
      <c r="G24" s="326"/>
      <c r="H24" s="326"/>
      <c r="I24" s="326"/>
      <c r="J24" s="326"/>
      <c r="K24" s="324"/>
    </row>
    <row r="25" spans="2:11" ht="15" customHeight="1">
      <c r="B25" s="327"/>
      <c r="C25" s="328"/>
      <c r="D25" s="326" t="s">
        <v>764</v>
      </c>
      <c r="E25" s="326"/>
      <c r="F25" s="326"/>
      <c r="G25" s="326"/>
      <c r="H25" s="326"/>
      <c r="I25" s="326"/>
      <c r="J25" s="326"/>
      <c r="K25" s="324"/>
    </row>
    <row r="26" spans="2:11" ht="15" customHeight="1">
      <c r="B26" s="327"/>
      <c r="C26" s="329"/>
      <c r="D26" s="326" t="s">
        <v>765</v>
      </c>
      <c r="E26" s="326"/>
      <c r="F26" s="326"/>
      <c r="G26" s="326"/>
      <c r="H26" s="326"/>
      <c r="I26" s="326"/>
      <c r="J26" s="326"/>
      <c r="K26" s="324"/>
    </row>
    <row r="27" spans="2:11" ht="12.75" customHeight="1">
      <c r="B27" s="327"/>
      <c r="C27" s="329"/>
      <c r="D27" s="329"/>
      <c r="E27" s="329"/>
      <c r="F27" s="329"/>
      <c r="G27" s="329"/>
      <c r="H27" s="329"/>
      <c r="I27" s="329"/>
      <c r="J27" s="329"/>
      <c r="K27" s="324"/>
    </row>
    <row r="28" spans="2:11" ht="15" customHeight="1">
      <c r="B28" s="327"/>
      <c r="C28" s="329"/>
      <c r="D28" s="326" t="s">
        <v>766</v>
      </c>
      <c r="E28" s="326"/>
      <c r="F28" s="326"/>
      <c r="G28" s="326"/>
      <c r="H28" s="326"/>
      <c r="I28" s="326"/>
      <c r="J28" s="326"/>
      <c r="K28" s="324"/>
    </row>
    <row r="29" spans="2:11" ht="15" customHeight="1">
      <c r="B29" s="327"/>
      <c r="C29" s="329"/>
      <c r="D29" s="326" t="s">
        <v>767</v>
      </c>
      <c r="E29" s="326"/>
      <c r="F29" s="326"/>
      <c r="G29" s="326"/>
      <c r="H29" s="326"/>
      <c r="I29" s="326"/>
      <c r="J29" s="326"/>
      <c r="K29" s="324"/>
    </row>
    <row r="30" spans="2:11" ht="12.75" customHeight="1">
      <c r="B30" s="327"/>
      <c r="C30" s="329"/>
      <c r="D30" s="329"/>
      <c r="E30" s="329"/>
      <c r="F30" s="329"/>
      <c r="G30" s="329"/>
      <c r="H30" s="329"/>
      <c r="I30" s="329"/>
      <c r="J30" s="329"/>
      <c r="K30" s="324"/>
    </row>
    <row r="31" spans="2:11" ht="15" customHeight="1">
      <c r="B31" s="327"/>
      <c r="C31" s="329"/>
      <c r="D31" s="326" t="s">
        <v>768</v>
      </c>
      <c r="E31" s="326"/>
      <c r="F31" s="326"/>
      <c r="G31" s="326"/>
      <c r="H31" s="326"/>
      <c r="I31" s="326"/>
      <c r="J31" s="326"/>
      <c r="K31" s="324"/>
    </row>
    <row r="32" spans="2:11" ht="15" customHeight="1">
      <c r="B32" s="327"/>
      <c r="C32" s="329"/>
      <c r="D32" s="326" t="s">
        <v>769</v>
      </c>
      <c r="E32" s="326"/>
      <c r="F32" s="326"/>
      <c r="G32" s="326"/>
      <c r="H32" s="326"/>
      <c r="I32" s="326"/>
      <c r="J32" s="326"/>
      <c r="K32" s="324"/>
    </row>
    <row r="33" spans="2:11" ht="15" customHeight="1">
      <c r="B33" s="327"/>
      <c r="C33" s="329"/>
      <c r="D33" s="326" t="s">
        <v>770</v>
      </c>
      <c r="E33" s="326"/>
      <c r="F33" s="326"/>
      <c r="G33" s="326"/>
      <c r="H33" s="326"/>
      <c r="I33" s="326"/>
      <c r="J33" s="326"/>
      <c r="K33" s="324"/>
    </row>
    <row r="34" spans="2:11" ht="15" customHeight="1">
      <c r="B34" s="327"/>
      <c r="C34" s="329"/>
      <c r="D34" s="328"/>
      <c r="E34" s="331" t="s">
        <v>115</v>
      </c>
      <c r="F34" s="328"/>
      <c r="G34" s="326" t="s">
        <v>771</v>
      </c>
      <c r="H34" s="326"/>
      <c r="I34" s="326"/>
      <c r="J34" s="326"/>
      <c r="K34" s="324"/>
    </row>
    <row r="35" spans="2:11" ht="30.75" customHeight="1">
      <c r="B35" s="327"/>
      <c r="C35" s="329"/>
      <c r="D35" s="328"/>
      <c r="E35" s="331" t="s">
        <v>772</v>
      </c>
      <c r="F35" s="328"/>
      <c r="G35" s="326" t="s">
        <v>773</v>
      </c>
      <c r="H35" s="326"/>
      <c r="I35" s="326"/>
      <c r="J35" s="326"/>
      <c r="K35" s="324"/>
    </row>
    <row r="36" spans="2:11" ht="15" customHeight="1">
      <c r="B36" s="327"/>
      <c r="C36" s="329"/>
      <c r="D36" s="328"/>
      <c r="E36" s="331" t="s">
        <v>57</v>
      </c>
      <c r="F36" s="328"/>
      <c r="G36" s="326" t="s">
        <v>774</v>
      </c>
      <c r="H36" s="326"/>
      <c r="I36" s="326"/>
      <c r="J36" s="326"/>
      <c r="K36" s="324"/>
    </row>
    <row r="37" spans="2:11" ht="15" customHeight="1">
      <c r="B37" s="327"/>
      <c r="C37" s="329"/>
      <c r="D37" s="328"/>
      <c r="E37" s="331" t="s">
        <v>116</v>
      </c>
      <c r="F37" s="328"/>
      <c r="G37" s="326" t="s">
        <v>775</v>
      </c>
      <c r="H37" s="326"/>
      <c r="I37" s="326"/>
      <c r="J37" s="326"/>
      <c r="K37" s="324"/>
    </row>
    <row r="38" spans="2:11" ht="15" customHeight="1">
      <c r="B38" s="327"/>
      <c r="C38" s="329"/>
      <c r="D38" s="328"/>
      <c r="E38" s="331" t="s">
        <v>117</v>
      </c>
      <c r="F38" s="328"/>
      <c r="G38" s="326" t="s">
        <v>776</v>
      </c>
      <c r="H38" s="326"/>
      <c r="I38" s="326"/>
      <c r="J38" s="326"/>
      <c r="K38" s="324"/>
    </row>
    <row r="39" spans="2:11" ht="15" customHeight="1">
      <c r="B39" s="327"/>
      <c r="C39" s="329"/>
      <c r="D39" s="328"/>
      <c r="E39" s="331" t="s">
        <v>118</v>
      </c>
      <c r="F39" s="328"/>
      <c r="G39" s="326" t="s">
        <v>777</v>
      </c>
      <c r="H39" s="326"/>
      <c r="I39" s="326"/>
      <c r="J39" s="326"/>
      <c r="K39" s="324"/>
    </row>
    <row r="40" spans="2:11" ht="15" customHeight="1">
      <c r="B40" s="327"/>
      <c r="C40" s="329"/>
      <c r="D40" s="328"/>
      <c r="E40" s="331" t="s">
        <v>778</v>
      </c>
      <c r="F40" s="328"/>
      <c r="G40" s="326" t="s">
        <v>779</v>
      </c>
      <c r="H40" s="326"/>
      <c r="I40" s="326"/>
      <c r="J40" s="326"/>
      <c r="K40" s="324"/>
    </row>
    <row r="41" spans="2:11" ht="15" customHeight="1">
      <c r="B41" s="327"/>
      <c r="C41" s="329"/>
      <c r="D41" s="328"/>
      <c r="E41" s="331"/>
      <c r="F41" s="328"/>
      <c r="G41" s="326" t="s">
        <v>780</v>
      </c>
      <c r="H41" s="326"/>
      <c r="I41" s="326"/>
      <c r="J41" s="326"/>
      <c r="K41" s="324"/>
    </row>
    <row r="42" spans="2:11" ht="15" customHeight="1">
      <c r="B42" s="327"/>
      <c r="C42" s="329"/>
      <c r="D42" s="328"/>
      <c r="E42" s="331" t="s">
        <v>781</v>
      </c>
      <c r="F42" s="328"/>
      <c r="G42" s="326" t="s">
        <v>782</v>
      </c>
      <c r="H42" s="326"/>
      <c r="I42" s="326"/>
      <c r="J42" s="326"/>
      <c r="K42" s="324"/>
    </row>
    <row r="43" spans="2:11" ht="15" customHeight="1">
      <c r="B43" s="327"/>
      <c r="C43" s="329"/>
      <c r="D43" s="328"/>
      <c r="E43" s="331" t="s">
        <v>120</v>
      </c>
      <c r="F43" s="328"/>
      <c r="G43" s="326" t="s">
        <v>783</v>
      </c>
      <c r="H43" s="326"/>
      <c r="I43" s="326"/>
      <c r="J43" s="326"/>
      <c r="K43" s="324"/>
    </row>
    <row r="44" spans="2:11" ht="12.75" customHeight="1">
      <c r="B44" s="327"/>
      <c r="C44" s="329"/>
      <c r="D44" s="328"/>
      <c r="E44" s="328"/>
      <c r="F44" s="328"/>
      <c r="G44" s="328"/>
      <c r="H44" s="328"/>
      <c r="I44" s="328"/>
      <c r="J44" s="328"/>
      <c r="K44" s="324"/>
    </row>
    <row r="45" spans="2:11" ht="15" customHeight="1">
      <c r="B45" s="327"/>
      <c r="C45" s="329"/>
      <c r="D45" s="326" t="s">
        <v>784</v>
      </c>
      <c r="E45" s="326"/>
      <c r="F45" s="326"/>
      <c r="G45" s="326"/>
      <c r="H45" s="326"/>
      <c r="I45" s="326"/>
      <c r="J45" s="326"/>
      <c r="K45" s="324"/>
    </row>
    <row r="46" spans="2:11" ht="15" customHeight="1">
      <c r="B46" s="327"/>
      <c r="C46" s="329"/>
      <c r="D46" s="329"/>
      <c r="E46" s="326" t="s">
        <v>785</v>
      </c>
      <c r="F46" s="326"/>
      <c r="G46" s="326"/>
      <c r="H46" s="326"/>
      <c r="I46" s="326"/>
      <c r="J46" s="326"/>
      <c r="K46" s="324"/>
    </row>
    <row r="47" spans="2:11" ht="15" customHeight="1">
      <c r="B47" s="327"/>
      <c r="C47" s="329"/>
      <c r="D47" s="329"/>
      <c r="E47" s="326" t="s">
        <v>786</v>
      </c>
      <c r="F47" s="326"/>
      <c r="G47" s="326"/>
      <c r="H47" s="326"/>
      <c r="I47" s="326"/>
      <c r="J47" s="326"/>
      <c r="K47" s="324"/>
    </row>
    <row r="48" spans="2:11" ht="15" customHeight="1">
      <c r="B48" s="327"/>
      <c r="C48" s="329"/>
      <c r="D48" s="329"/>
      <c r="E48" s="326" t="s">
        <v>787</v>
      </c>
      <c r="F48" s="326"/>
      <c r="G48" s="326"/>
      <c r="H48" s="326"/>
      <c r="I48" s="326"/>
      <c r="J48" s="326"/>
      <c r="K48" s="324"/>
    </row>
    <row r="49" spans="2:11" ht="15" customHeight="1">
      <c r="B49" s="327"/>
      <c r="C49" s="329"/>
      <c r="D49" s="326" t="s">
        <v>788</v>
      </c>
      <c r="E49" s="326"/>
      <c r="F49" s="326"/>
      <c r="G49" s="326"/>
      <c r="H49" s="326"/>
      <c r="I49" s="326"/>
      <c r="J49" s="326"/>
      <c r="K49" s="324"/>
    </row>
    <row r="50" spans="2:11" ht="25.5" customHeight="1">
      <c r="B50" s="322"/>
      <c r="C50" s="323" t="s">
        <v>789</v>
      </c>
      <c r="D50" s="323"/>
      <c r="E50" s="323"/>
      <c r="F50" s="323"/>
      <c r="G50" s="323"/>
      <c r="H50" s="323"/>
      <c r="I50" s="323"/>
      <c r="J50" s="323"/>
      <c r="K50" s="324"/>
    </row>
    <row r="51" spans="2:11" ht="5.25" customHeight="1">
      <c r="B51" s="322"/>
      <c r="C51" s="325"/>
      <c r="D51" s="325"/>
      <c r="E51" s="325"/>
      <c r="F51" s="325"/>
      <c r="G51" s="325"/>
      <c r="H51" s="325"/>
      <c r="I51" s="325"/>
      <c r="J51" s="325"/>
      <c r="K51" s="324"/>
    </row>
    <row r="52" spans="2:11" ht="15" customHeight="1">
      <c r="B52" s="322"/>
      <c r="C52" s="326" t="s">
        <v>790</v>
      </c>
      <c r="D52" s="326"/>
      <c r="E52" s="326"/>
      <c r="F52" s="326"/>
      <c r="G52" s="326"/>
      <c r="H52" s="326"/>
      <c r="I52" s="326"/>
      <c r="J52" s="326"/>
      <c r="K52" s="324"/>
    </row>
    <row r="53" spans="2:11" ht="15" customHeight="1">
      <c r="B53" s="322"/>
      <c r="C53" s="326" t="s">
        <v>791</v>
      </c>
      <c r="D53" s="326"/>
      <c r="E53" s="326"/>
      <c r="F53" s="326"/>
      <c r="G53" s="326"/>
      <c r="H53" s="326"/>
      <c r="I53" s="326"/>
      <c r="J53" s="326"/>
      <c r="K53" s="324"/>
    </row>
    <row r="54" spans="2:11" ht="12.75" customHeight="1">
      <c r="B54" s="322"/>
      <c r="C54" s="328"/>
      <c r="D54" s="328"/>
      <c r="E54" s="328"/>
      <c r="F54" s="328"/>
      <c r="G54" s="328"/>
      <c r="H54" s="328"/>
      <c r="I54" s="328"/>
      <c r="J54" s="328"/>
      <c r="K54" s="324"/>
    </row>
    <row r="55" spans="2:11" ht="15" customHeight="1">
      <c r="B55" s="322"/>
      <c r="C55" s="326" t="s">
        <v>792</v>
      </c>
      <c r="D55" s="326"/>
      <c r="E55" s="326"/>
      <c r="F55" s="326"/>
      <c r="G55" s="326"/>
      <c r="H55" s="326"/>
      <c r="I55" s="326"/>
      <c r="J55" s="326"/>
      <c r="K55" s="324"/>
    </row>
    <row r="56" spans="2:11" ht="15" customHeight="1">
      <c r="B56" s="322"/>
      <c r="C56" s="329"/>
      <c r="D56" s="326" t="s">
        <v>793</v>
      </c>
      <c r="E56" s="326"/>
      <c r="F56" s="326"/>
      <c r="G56" s="326"/>
      <c r="H56" s="326"/>
      <c r="I56" s="326"/>
      <c r="J56" s="326"/>
      <c r="K56" s="324"/>
    </row>
    <row r="57" spans="2:11" ht="15" customHeight="1">
      <c r="B57" s="322"/>
      <c r="C57" s="329"/>
      <c r="D57" s="326" t="s">
        <v>794</v>
      </c>
      <c r="E57" s="326"/>
      <c r="F57" s="326"/>
      <c r="G57" s="326"/>
      <c r="H57" s="326"/>
      <c r="I57" s="326"/>
      <c r="J57" s="326"/>
      <c r="K57" s="324"/>
    </row>
    <row r="58" spans="2:11" ht="15" customHeight="1">
      <c r="B58" s="322"/>
      <c r="C58" s="329"/>
      <c r="D58" s="326" t="s">
        <v>795</v>
      </c>
      <c r="E58" s="326"/>
      <c r="F58" s="326"/>
      <c r="G58" s="326"/>
      <c r="H58" s="326"/>
      <c r="I58" s="326"/>
      <c r="J58" s="326"/>
      <c r="K58" s="324"/>
    </row>
    <row r="59" spans="2:11" ht="15" customHeight="1">
      <c r="B59" s="322"/>
      <c r="C59" s="329"/>
      <c r="D59" s="326" t="s">
        <v>796</v>
      </c>
      <c r="E59" s="326"/>
      <c r="F59" s="326"/>
      <c r="G59" s="326"/>
      <c r="H59" s="326"/>
      <c r="I59" s="326"/>
      <c r="J59" s="326"/>
      <c r="K59" s="324"/>
    </row>
    <row r="60" spans="2:11" ht="15" customHeight="1">
      <c r="B60" s="322"/>
      <c r="C60" s="329"/>
      <c r="D60" s="332" t="s">
        <v>797</v>
      </c>
      <c r="E60" s="332"/>
      <c r="F60" s="332"/>
      <c r="G60" s="332"/>
      <c r="H60" s="332"/>
      <c r="I60" s="332"/>
      <c r="J60" s="332"/>
      <c r="K60" s="324"/>
    </row>
    <row r="61" spans="2:11" ht="15" customHeight="1">
      <c r="B61" s="322"/>
      <c r="C61" s="329"/>
      <c r="D61" s="326" t="s">
        <v>798</v>
      </c>
      <c r="E61" s="326"/>
      <c r="F61" s="326"/>
      <c r="G61" s="326"/>
      <c r="H61" s="326"/>
      <c r="I61" s="326"/>
      <c r="J61" s="326"/>
      <c r="K61" s="324"/>
    </row>
    <row r="62" spans="2:11" ht="12.75" customHeight="1">
      <c r="B62" s="322"/>
      <c r="C62" s="329"/>
      <c r="D62" s="329"/>
      <c r="E62" s="333"/>
      <c r="F62" s="329"/>
      <c r="G62" s="329"/>
      <c r="H62" s="329"/>
      <c r="I62" s="329"/>
      <c r="J62" s="329"/>
      <c r="K62" s="324"/>
    </row>
    <row r="63" spans="2:11" ht="15" customHeight="1">
      <c r="B63" s="322"/>
      <c r="C63" s="329"/>
      <c r="D63" s="326" t="s">
        <v>799</v>
      </c>
      <c r="E63" s="326"/>
      <c r="F63" s="326"/>
      <c r="G63" s="326"/>
      <c r="H63" s="326"/>
      <c r="I63" s="326"/>
      <c r="J63" s="326"/>
      <c r="K63" s="324"/>
    </row>
    <row r="64" spans="2:11" ht="15" customHeight="1">
      <c r="B64" s="322"/>
      <c r="C64" s="329"/>
      <c r="D64" s="332" t="s">
        <v>800</v>
      </c>
      <c r="E64" s="332"/>
      <c r="F64" s="332"/>
      <c r="G64" s="332"/>
      <c r="H64" s="332"/>
      <c r="I64" s="332"/>
      <c r="J64" s="332"/>
      <c r="K64" s="324"/>
    </row>
    <row r="65" spans="2:11" ht="15" customHeight="1">
      <c r="B65" s="322"/>
      <c r="C65" s="329"/>
      <c r="D65" s="326" t="s">
        <v>801</v>
      </c>
      <c r="E65" s="326"/>
      <c r="F65" s="326"/>
      <c r="G65" s="326"/>
      <c r="H65" s="326"/>
      <c r="I65" s="326"/>
      <c r="J65" s="326"/>
      <c r="K65" s="324"/>
    </row>
    <row r="66" spans="2:11" ht="15" customHeight="1">
      <c r="B66" s="322"/>
      <c r="C66" s="329"/>
      <c r="D66" s="326" t="s">
        <v>802</v>
      </c>
      <c r="E66" s="326"/>
      <c r="F66" s="326"/>
      <c r="G66" s="326"/>
      <c r="H66" s="326"/>
      <c r="I66" s="326"/>
      <c r="J66" s="326"/>
      <c r="K66" s="324"/>
    </row>
    <row r="67" spans="2:11" ht="15" customHeight="1">
      <c r="B67" s="322"/>
      <c r="C67" s="329"/>
      <c r="D67" s="326" t="s">
        <v>803</v>
      </c>
      <c r="E67" s="326"/>
      <c r="F67" s="326"/>
      <c r="G67" s="326"/>
      <c r="H67" s="326"/>
      <c r="I67" s="326"/>
      <c r="J67" s="326"/>
      <c r="K67" s="324"/>
    </row>
    <row r="68" spans="2:11" ht="15" customHeight="1">
      <c r="B68" s="322"/>
      <c r="C68" s="329"/>
      <c r="D68" s="326" t="s">
        <v>804</v>
      </c>
      <c r="E68" s="326"/>
      <c r="F68" s="326"/>
      <c r="G68" s="326"/>
      <c r="H68" s="326"/>
      <c r="I68" s="326"/>
      <c r="J68" s="326"/>
      <c r="K68" s="324"/>
    </row>
    <row r="69" spans="2:11" ht="12.75" customHeight="1">
      <c r="B69" s="334"/>
      <c r="C69" s="335"/>
      <c r="D69" s="335"/>
      <c r="E69" s="335"/>
      <c r="F69" s="335"/>
      <c r="G69" s="335"/>
      <c r="H69" s="335"/>
      <c r="I69" s="335"/>
      <c r="J69" s="335"/>
      <c r="K69" s="336"/>
    </row>
    <row r="70" spans="2:11" ht="18.75" customHeight="1">
      <c r="B70" s="337"/>
      <c r="C70" s="337"/>
      <c r="D70" s="337"/>
      <c r="E70" s="337"/>
      <c r="F70" s="337"/>
      <c r="G70" s="337"/>
      <c r="H70" s="337"/>
      <c r="I70" s="337"/>
      <c r="J70" s="337"/>
      <c r="K70" s="338"/>
    </row>
    <row r="71" spans="2:11" ht="18.75" customHeight="1">
      <c r="B71" s="338"/>
      <c r="C71" s="338"/>
      <c r="D71" s="338"/>
      <c r="E71" s="338"/>
      <c r="F71" s="338"/>
      <c r="G71" s="338"/>
      <c r="H71" s="338"/>
      <c r="I71" s="338"/>
      <c r="J71" s="338"/>
      <c r="K71" s="338"/>
    </row>
    <row r="72" spans="2:11" ht="7.5" customHeight="1">
      <c r="B72" s="339"/>
      <c r="C72" s="340"/>
      <c r="D72" s="340"/>
      <c r="E72" s="340"/>
      <c r="F72" s="340"/>
      <c r="G72" s="340"/>
      <c r="H72" s="340"/>
      <c r="I72" s="340"/>
      <c r="J72" s="340"/>
      <c r="K72" s="341"/>
    </row>
    <row r="73" spans="2:11" ht="45" customHeight="1">
      <c r="B73" s="342"/>
      <c r="C73" s="343" t="s">
        <v>740</v>
      </c>
      <c r="D73" s="343"/>
      <c r="E73" s="343"/>
      <c r="F73" s="343"/>
      <c r="G73" s="343"/>
      <c r="H73" s="343"/>
      <c r="I73" s="343"/>
      <c r="J73" s="343"/>
      <c r="K73" s="344"/>
    </row>
    <row r="74" spans="2:11" ht="17.25" customHeight="1">
      <c r="B74" s="342"/>
      <c r="C74" s="345" t="s">
        <v>805</v>
      </c>
      <c r="D74" s="345"/>
      <c r="E74" s="345"/>
      <c r="F74" s="345" t="s">
        <v>806</v>
      </c>
      <c r="G74" s="346"/>
      <c r="H74" s="345" t="s">
        <v>116</v>
      </c>
      <c r="I74" s="345" t="s">
        <v>61</v>
      </c>
      <c r="J74" s="345" t="s">
        <v>807</v>
      </c>
      <c r="K74" s="344"/>
    </row>
    <row r="75" spans="2:11" ht="17.25" customHeight="1">
      <c r="B75" s="342"/>
      <c r="C75" s="347" t="s">
        <v>808</v>
      </c>
      <c r="D75" s="347"/>
      <c r="E75" s="347"/>
      <c r="F75" s="348" t="s">
        <v>809</v>
      </c>
      <c r="G75" s="349"/>
      <c r="H75" s="347"/>
      <c r="I75" s="347"/>
      <c r="J75" s="347" t="s">
        <v>810</v>
      </c>
      <c r="K75" s="344"/>
    </row>
    <row r="76" spans="2:11" ht="5.25" customHeight="1">
      <c r="B76" s="342"/>
      <c r="C76" s="350"/>
      <c r="D76" s="350"/>
      <c r="E76" s="350"/>
      <c r="F76" s="350"/>
      <c r="G76" s="351"/>
      <c r="H76" s="350"/>
      <c r="I76" s="350"/>
      <c r="J76" s="350"/>
      <c r="K76" s="344"/>
    </row>
    <row r="77" spans="2:11" ht="15" customHeight="1">
      <c r="B77" s="342"/>
      <c r="C77" s="331" t="s">
        <v>57</v>
      </c>
      <c r="D77" s="350"/>
      <c r="E77" s="350"/>
      <c r="F77" s="352" t="s">
        <v>811</v>
      </c>
      <c r="G77" s="351"/>
      <c r="H77" s="331" t="s">
        <v>812</v>
      </c>
      <c r="I77" s="331" t="s">
        <v>813</v>
      </c>
      <c r="J77" s="331">
        <v>20</v>
      </c>
      <c r="K77" s="344"/>
    </row>
    <row r="78" spans="2:11" ht="15" customHeight="1">
      <c r="B78" s="342"/>
      <c r="C78" s="331" t="s">
        <v>814</v>
      </c>
      <c r="D78" s="331"/>
      <c r="E78" s="331"/>
      <c r="F78" s="352" t="s">
        <v>811</v>
      </c>
      <c r="G78" s="351"/>
      <c r="H78" s="331" t="s">
        <v>815</v>
      </c>
      <c r="I78" s="331" t="s">
        <v>813</v>
      </c>
      <c r="J78" s="331">
        <v>120</v>
      </c>
      <c r="K78" s="344"/>
    </row>
    <row r="79" spans="2:11" ht="15" customHeight="1">
      <c r="B79" s="353"/>
      <c r="C79" s="331" t="s">
        <v>816</v>
      </c>
      <c r="D79" s="331"/>
      <c r="E79" s="331"/>
      <c r="F79" s="352" t="s">
        <v>817</v>
      </c>
      <c r="G79" s="351"/>
      <c r="H79" s="331" t="s">
        <v>818</v>
      </c>
      <c r="I79" s="331" t="s">
        <v>813</v>
      </c>
      <c r="J79" s="331">
        <v>50</v>
      </c>
      <c r="K79" s="344"/>
    </row>
    <row r="80" spans="2:11" ht="15" customHeight="1">
      <c r="B80" s="353"/>
      <c r="C80" s="331" t="s">
        <v>819</v>
      </c>
      <c r="D80" s="331"/>
      <c r="E80" s="331"/>
      <c r="F80" s="352" t="s">
        <v>811</v>
      </c>
      <c r="G80" s="351"/>
      <c r="H80" s="331" t="s">
        <v>820</v>
      </c>
      <c r="I80" s="331" t="s">
        <v>821</v>
      </c>
      <c r="J80" s="331"/>
      <c r="K80" s="344"/>
    </row>
    <row r="81" spans="2:11" ht="15" customHeight="1">
      <c r="B81" s="353"/>
      <c r="C81" s="354" t="s">
        <v>822</v>
      </c>
      <c r="D81" s="354"/>
      <c r="E81" s="354"/>
      <c r="F81" s="355" t="s">
        <v>817</v>
      </c>
      <c r="G81" s="354"/>
      <c r="H81" s="354" t="s">
        <v>823</v>
      </c>
      <c r="I81" s="354" t="s">
        <v>813</v>
      </c>
      <c r="J81" s="354">
        <v>15</v>
      </c>
      <c r="K81" s="344"/>
    </row>
    <row r="82" spans="2:11" ht="15" customHeight="1">
      <c r="B82" s="353"/>
      <c r="C82" s="354" t="s">
        <v>824</v>
      </c>
      <c r="D82" s="354"/>
      <c r="E82" s="354"/>
      <c r="F82" s="355" t="s">
        <v>817</v>
      </c>
      <c r="G82" s="354"/>
      <c r="H82" s="354" t="s">
        <v>825</v>
      </c>
      <c r="I82" s="354" t="s">
        <v>813</v>
      </c>
      <c r="J82" s="354">
        <v>15</v>
      </c>
      <c r="K82" s="344"/>
    </row>
    <row r="83" spans="2:11" ht="15" customHeight="1">
      <c r="B83" s="353"/>
      <c r="C83" s="354" t="s">
        <v>826</v>
      </c>
      <c r="D83" s="354"/>
      <c r="E83" s="354"/>
      <c r="F83" s="355" t="s">
        <v>817</v>
      </c>
      <c r="G83" s="354"/>
      <c r="H83" s="354" t="s">
        <v>827</v>
      </c>
      <c r="I83" s="354" t="s">
        <v>813</v>
      </c>
      <c r="J83" s="354">
        <v>20</v>
      </c>
      <c r="K83" s="344"/>
    </row>
    <row r="84" spans="2:11" ht="15" customHeight="1">
      <c r="B84" s="353"/>
      <c r="C84" s="354" t="s">
        <v>828</v>
      </c>
      <c r="D84" s="354"/>
      <c r="E84" s="354"/>
      <c r="F84" s="355" t="s">
        <v>817</v>
      </c>
      <c r="G84" s="354"/>
      <c r="H84" s="354" t="s">
        <v>829</v>
      </c>
      <c r="I84" s="354" t="s">
        <v>813</v>
      </c>
      <c r="J84" s="354">
        <v>20</v>
      </c>
      <c r="K84" s="344"/>
    </row>
    <row r="85" spans="2:11" ht="15" customHeight="1">
      <c r="B85" s="353"/>
      <c r="C85" s="331" t="s">
        <v>830</v>
      </c>
      <c r="D85" s="331"/>
      <c r="E85" s="331"/>
      <c r="F85" s="352" t="s">
        <v>817</v>
      </c>
      <c r="G85" s="351"/>
      <c r="H85" s="331" t="s">
        <v>831</v>
      </c>
      <c r="I85" s="331" t="s">
        <v>813</v>
      </c>
      <c r="J85" s="331">
        <v>50</v>
      </c>
      <c r="K85" s="344"/>
    </row>
    <row r="86" spans="2:11" ht="15" customHeight="1">
      <c r="B86" s="353"/>
      <c r="C86" s="331" t="s">
        <v>832</v>
      </c>
      <c r="D86" s="331"/>
      <c r="E86" s="331"/>
      <c r="F86" s="352" t="s">
        <v>817</v>
      </c>
      <c r="G86" s="351"/>
      <c r="H86" s="331" t="s">
        <v>833</v>
      </c>
      <c r="I86" s="331" t="s">
        <v>813</v>
      </c>
      <c r="J86" s="331">
        <v>20</v>
      </c>
      <c r="K86" s="344"/>
    </row>
    <row r="87" spans="2:11" ht="15" customHeight="1">
      <c r="B87" s="353"/>
      <c r="C87" s="331" t="s">
        <v>834</v>
      </c>
      <c r="D87" s="331"/>
      <c r="E87" s="331"/>
      <c r="F87" s="352" t="s">
        <v>817</v>
      </c>
      <c r="G87" s="351"/>
      <c r="H87" s="331" t="s">
        <v>835</v>
      </c>
      <c r="I87" s="331" t="s">
        <v>813</v>
      </c>
      <c r="J87" s="331">
        <v>20</v>
      </c>
      <c r="K87" s="344"/>
    </row>
    <row r="88" spans="2:11" ht="15" customHeight="1">
      <c r="B88" s="353"/>
      <c r="C88" s="331" t="s">
        <v>836</v>
      </c>
      <c r="D88" s="331"/>
      <c r="E88" s="331"/>
      <c r="F88" s="352" t="s">
        <v>817</v>
      </c>
      <c r="G88" s="351"/>
      <c r="H88" s="331" t="s">
        <v>837</v>
      </c>
      <c r="I88" s="331" t="s">
        <v>813</v>
      </c>
      <c r="J88" s="331">
        <v>50</v>
      </c>
      <c r="K88" s="344"/>
    </row>
    <row r="89" spans="2:11" ht="15" customHeight="1">
      <c r="B89" s="353"/>
      <c r="C89" s="331" t="s">
        <v>838</v>
      </c>
      <c r="D89" s="331"/>
      <c r="E89" s="331"/>
      <c r="F89" s="352" t="s">
        <v>817</v>
      </c>
      <c r="G89" s="351"/>
      <c r="H89" s="331" t="s">
        <v>838</v>
      </c>
      <c r="I89" s="331" t="s">
        <v>813</v>
      </c>
      <c r="J89" s="331">
        <v>50</v>
      </c>
      <c r="K89" s="344"/>
    </row>
    <row r="90" spans="2:11" ht="15" customHeight="1">
      <c r="B90" s="353"/>
      <c r="C90" s="331" t="s">
        <v>121</v>
      </c>
      <c r="D90" s="331"/>
      <c r="E90" s="331"/>
      <c r="F90" s="352" t="s">
        <v>817</v>
      </c>
      <c r="G90" s="351"/>
      <c r="H90" s="331" t="s">
        <v>839</v>
      </c>
      <c r="I90" s="331" t="s">
        <v>813</v>
      </c>
      <c r="J90" s="331">
        <v>255</v>
      </c>
      <c r="K90" s="344"/>
    </row>
    <row r="91" spans="2:11" ht="15" customHeight="1">
      <c r="B91" s="353"/>
      <c r="C91" s="331" t="s">
        <v>840</v>
      </c>
      <c r="D91" s="331"/>
      <c r="E91" s="331"/>
      <c r="F91" s="352" t="s">
        <v>811</v>
      </c>
      <c r="G91" s="351"/>
      <c r="H91" s="331" t="s">
        <v>841</v>
      </c>
      <c r="I91" s="331" t="s">
        <v>842</v>
      </c>
      <c r="J91" s="331"/>
      <c r="K91" s="344"/>
    </row>
    <row r="92" spans="2:11" ht="15" customHeight="1">
      <c r="B92" s="353"/>
      <c r="C92" s="331" t="s">
        <v>843</v>
      </c>
      <c r="D92" s="331"/>
      <c r="E92" s="331"/>
      <c r="F92" s="352" t="s">
        <v>811</v>
      </c>
      <c r="G92" s="351"/>
      <c r="H92" s="331" t="s">
        <v>844</v>
      </c>
      <c r="I92" s="331" t="s">
        <v>845</v>
      </c>
      <c r="J92" s="331"/>
      <c r="K92" s="344"/>
    </row>
    <row r="93" spans="2:11" ht="15" customHeight="1">
      <c r="B93" s="353"/>
      <c r="C93" s="331" t="s">
        <v>846</v>
      </c>
      <c r="D93" s="331"/>
      <c r="E93" s="331"/>
      <c r="F93" s="352" t="s">
        <v>811</v>
      </c>
      <c r="G93" s="351"/>
      <c r="H93" s="331" t="s">
        <v>846</v>
      </c>
      <c r="I93" s="331" t="s">
        <v>845</v>
      </c>
      <c r="J93" s="331"/>
      <c r="K93" s="344"/>
    </row>
    <row r="94" spans="2:11" ht="15" customHeight="1">
      <c r="B94" s="353"/>
      <c r="C94" s="331" t="s">
        <v>42</v>
      </c>
      <c r="D94" s="331"/>
      <c r="E94" s="331"/>
      <c r="F94" s="352" t="s">
        <v>811</v>
      </c>
      <c r="G94" s="351"/>
      <c r="H94" s="331" t="s">
        <v>847</v>
      </c>
      <c r="I94" s="331" t="s">
        <v>845</v>
      </c>
      <c r="J94" s="331"/>
      <c r="K94" s="344"/>
    </row>
    <row r="95" spans="2:11" ht="15" customHeight="1">
      <c r="B95" s="353"/>
      <c r="C95" s="331" t="s">
        <v>52</v>
      </c>
      <c r="D95" s="331"/>
      <c r="E95" s="331"/>
      <c r="F95" s="352" t="s">
        <v>811</v>
      </c>
      <c r="G95" s="351"/>
      <c r="H95" s="331" t="s">
        <v>848</v>
      </c>
      <c r="I95" s="331" t="s">
        <v>845</v>
      </c>
      <c r="J95" s="331"/>
      <c r="K95" s="344"/>
    </row>
    <row r="96" spans="2:11" ht="15" customHeight="1">
      <c r="B96" s="356"/>
      <c r="C96" s="357"/>
      <c r="D96" s="357"/>
      <c r="E96" s="357"/>
      <c r="F96" s="357"/>
      <c r="G96" s="357"/>
      <c r="H96" s="357"/>
      <c r="I96" s="357"/>
      <c r="J96" s="357"/>
      <c r="K96" s="358"/>
    </row>
    <row r="97" spans="2:11" ht="18.75" customHeight="1">
      <c r="B97" s="359"/>
      <c r="C97" s="360"/>
      <c r="D97" s="360"/>
      <c r="E97" s="360"/>
      <c r="F97" s="360"/>
      <c r="G97" s="360"/>
      <c r="H97" s="360"/>
      <c r="I97" s="360"/>
      <c r="J97" s="360"/>
      <c r="K97" s="359"/>
    </row>
    <row r="98" spans="2:11" ht="18.75" customHeight="1">
      <c r="B98" s="338"/>
      <c r="C98" s="338"/>
      <c r="D98" s="338"/>
      <c r="E98" s="338"/>
      <c r="F98" s="338"/>
      <c r="G98" s="338"/>
      <c r="H98" s="338"/>
      <c r="I98" s="338"/>
      <c r="J98" s="338"/>
      <c r="K98" s="338"/>
    </row>
    <row r="99" spans="2:11" ht="7.5" customHeight="1">
      <c r="B99" s="339"/>
      <c r="C99" s="340"/>
      <c r="D99" s="340"/>
      <c r="E99" s="340"/>
      <c r="F99" s="340"/>
      <c r="G99" s="340"/>
      <c r="H99" s="340"/>
      <c r="I99" s="340"/>
      <c r="J99" s="340"/>
      <c r="K99" s="341"/>
    </row>
    <row r="100" spans="2:11" ht="45" customHeight="1">
      <c r="B100" s="342"/>
      <c r="C100" s="343" t="s">
        <v>849</v>
      </c>
      <c r="D100" s="343"/>
      <c r="E100" s="343"/>
      <c r="F100" s="343"/>
      <c r="G100" s="343"/>
      <c r="H100" s="343"/>
      <c r="I100" s="343"/>
      <c r="J100" s="343"/>
      <c r="K100" s="344"/>
    </row>
    <row r="101" spans="2:11" ht="17.25" customHeight="1">
      <c r="B101" s="342"/>
      <c r="C101" s="345" t="s">
        <v>805</v>
      </c>
      <c r="D101" s="345"/>
      <c r="E101" s="345"/>
      <c r="F101" s="345" t="s">
        <v>806</v>
      </c>
      <c r="G101" s="346"/>
      <c r="H101" s="345" t="s">
        <v>116</v>
      </c>
      <c r="I101" s="345" t="s">
        <v>61</v>
      </c>
      <c r="J101" s="345" t="s">
        <v>807</v>
      </c>
      <c r="K101" s="344"/>
    </row>
    <row r="102" spans="2:11" ht="17.25" customHeight="1">
      <c r="B102" s="342"/>
      <c r="C102" s="347" t="s">
        <v>808</v>
      </c>
      <c r="D102" s="347"/>
      <c r="E102" s="347"/>
      <c r="F102" s="348" t="s">
        <v>809</v>
      </c>
      <c r="G102" s="349"/>
      <c r="H102" s="347"/>
      <c r="I102" s="347"/>
      <c r="J102" s="347" t="s">
        <v>810</v>
      </c>
      <c r="K102" s="344"/>
    </row>
    <row r="103" spans="2:11" ht="5.25" customHeight="1">
      <c r="B103" s="342"/>
      <c r="C103" s="345"/>
      <c r="D103" s="345"/>
      <c r="E103" s="345"/>
      <c r="F103" s="345"/>
      <c r="G103" s="361"/>
      <c r="H103" s="345"/>
      <c r="I103" s="345"/>
      <c r="J103" s="345"/>
      <c r="K103" s="344"/>
    </row>
    <row r="104" spans="2:11" ht="15" customHeight="1">
      <c r="B104" s="342"/>
      <c r="C104" s="331" t="s">
        <v>57</v>
      </c>
      <c r="D104" s="350"/>
      <c r="E104" s="350"/>
      <c r="F104" s="352" t="s">
        <v>811</v>
      </c>
      <c r="G104" s="361"/>
      <c r="H104" s="331" t="s">
        <v>850</v>
      </c>
      <c r="I104" s="331" t="s">
        <v>813</v>
      </c>
      <c r="J104" s="331">
        <v>20</v>
      </c>
      <c r="K104" s="344"/>
    </row>
    <row r="105" spans="2:11" ht="15" customHeight="1">
      <c r="B105" s="342"/>
      <c r="C105" s="331" t="s">
        <v>814</v>
      </c>
      <c r="D105" s="331"/>
      <c r="E105" s="331"/>
      <c r="F105" s="352" t="s">
        <v>811</v>
      </c>
      <c r="G105" s="331"/>
      <c r="H105" s="331" t="s">
        <v>850</v>
      </c>
      <c r="I105" s="331" t="s">
        <v>813</v>
      </c>
      <c r="J105" s="331">
        <v>120</v>
      </c>
      <c r="K105" s="344"/>
    </row>
    <row r="106" spans="2:11" ht="15" customHeight="1">
      <c r="B106" s="353"/>
      <c r="C106" s="331" t="s">
        <v>816</v>
      </c>
      <c r="D106" s="331"/>
      <c r="E106" s="331"/>
      <c r="F106" s="352" t="s">
        <v>817</v>
      </c>
      <c r="G106" s="331"/>
      <c r="H106" s="331" t="s">
        <v>850</v>
      </c>
      <c r="I106" s="331" t="s">
        <v>813</v>
      </c>
      <c r="J106" s="331">
        <v>50</v>
      </c>
      <c r="K106" s="344"/>
    </row>
    <row r="107" spans="2:11" ht="15" customHeight="1">
      <c r="B107" s="353"/>
      <c r="C107" s="331" t="s">
        <v>819</v>
      </c>
      <c r="D107" s="331"/>
      <c r="E107" s="331"/>
      <c r="F107" s="352" t="s">
        <v>811</v>
      </c>
      <c r="G107" s="331"/>
      <c r="H107" s="331" t="s">
        <v>850</v>
      </c>
      <c r="I107" s="331" t="s">
        <v>821</v>
      </c>
      <c r="J107" s="331"/>
      <c r="K107" s="344"/>
    </row>
    <row r="108" spans="2:11" ht="15" customHeight="1">
      <c r="B108" s="353"/>
      <c r="C108" s="331" t="s">
        <v>830</v>
      </c>
      <c r="D108" s="331"/>
      <c r="E108" s="331"/>
      <c r="F108" s="352" t="s">
        <v>817</v>
      </c>
      <c r="G108" s="331"/>
      <c r="H108" s="331" t="s">
        <v>850</v>
      </c>
      <c r="I108" s="331" t="s">
        <v>813</v>
      </c>
      <c r="J108" s="331">
        <v>50</v>
      </c>
      <c r="K108" s="344"/>
    </row>
    <row r="109" spans="2:11" ht="15" customHeight="1">
      <c r="B109" s="353"/>
      <c r="C109" s="331" t="s">
        <v>838</v>
      </c>
      <c r="D109" s="331"/>
      <c r="E109" s="331"/>
      <c r="F109" s="352" t="s">
        <v>817</v>
      </c>
      <c r="G109" s="331"/>
      <c r="H109" s="331" t="s">
        <v>850</v>
      </c>
      <c r="I109" s="331" t="s">
        <v>813</v>
      </c>
      <c r="J109" s="331">
        <v>50</v>
      </c>
      <c r="K109" s="344"/>
    </row>
    <row r="110" spans="2:11" ht="15" customHeight="1">
      <c r="B110" s="353"/>
      <c r="C110" s="331" t="s">
        <v>836</v>
      </c>
      <c r="D110" s="331"/>
      <c r="E110" s="331"/>
      <c r="F110" s="352" t="s">
        <v>817</v>
      </c>
      <c r="G110" s="331"/>
      <c r="H110" s="331" t="s">
        <v>850</v>
      </c>
      <c r="I110" s="331" t="s">
        <v>813</v>
      </c>
      <c r="J110" s="331">
        <v>50</v>
      </c>
      <c r="K110" s="344"/>
    </row>
    <row r="111" spans="2:11" ht="15" customHeight="1">
      <c r="B111" s="353"/>
      <c r="C111" s="331" t="s">
        <v>57</v>
      </c>
      <c r="D111" s="331"/>
      <c r="E111" s="331"/>
      <c r="F111" s="352" t="s">
        <v>811</v>
      </c>
      <c r="G111" s="331"/>
      <c r="H111" s="331" t="s">
        <v>851</v>
      </c>
      <c r="I111" s="331" t="s">
        <v>813</v>
      </c>
      <c r="J111" s="331">
        <v>20</v>
      </c>
      <c r="K111" s="344"/>
    </row>
    <row r="112" spans="2:11" ht="15" customHeight="1">
      <c r="B112" s="353"/>
      <c r="C112" s="331" t="s">
        <v>852</v>
      </c>
      <c r="D112" s="331"/>
      <c r="E112" s="331"/>
      <c r="F112" s="352" t="s">
        <v>811</v>
      </c>
      <c r="G112" s="331"/>
      <c r="H112" s="331" t="s">
        <v>853</v>
      </c>
      <c r="I112" s="331" t="s">
        <v>813</v>
      </c>
      <c r="J112" s="331">
        <v>120</v>
      </c>
      <c r="K112" s="344"/>
    </row>
    <row r="113" spans="2:11" ht="15" customHeight="1">
      <c r="B113" s="353"/>
      <c r="C113" s="331" t="s">
        <v>42</v>
      </c>
      <c r="D113" s="331"/>
      <c r="E113" s="331"/>
      <c r="F113" s="352" t="s">
        <v>811</v>
      </c>
      <c r="G113" s="331"/>
      <c r="H113" s="331" t="s">
        <v>854</v>
      </c>
      <c r="I113" s="331" t="s">
        <v>845</v>
      </c>
      <c r="J113" s="331"/>
      <c r="K113" s="344"/>
    </row>
    <row r="114" spans="2:11" ht="15" customHeight="1">
      <c r="B114" s="353"/>
      <c r="C114" s="331" t="s">
        <v>52</v>
      </c>
      <c r="D114" s="331"/>
      <c r="E114" s="331"/>
      <c r="F114" s="352" t="s">
        <v>811</v>
      </c>
      <c r="G114" s="331"/>
      <c r="H114" s="331" t="s">
        <v>855</v>
      </c>
      <c r="I114" s="331" t="s">
        <v>845</v>
      </c>
      <c r="J114" s="331"/>
      <c r="K114" s="344"/>
    </row>
    <row r="115" spans="2:11" ht="15" customHeight="1">
      <c r="B115" s="353"/>
      <c r="C115" s="331" t="s">
        <v>61</v>
      </c>
      <c r="D115" s="331"/>
      <c r="E115" s="331"/>
      <c r="F115" s="352" t="s">
        <v>811</v>
      </c>
      <c r="G115" s="331"/>
      <c r="H115" s="331" t="s">
        <v>856</v>
      </c>
      <c r="I115" s="331" t="s">
        <v>857</v>
      </c>
      <c r="J115" s="331"/>
      <c r="K115" s="344"/>
    </row>
    <row r="116" spans="2:11" ht="15" customHeight="1">
      <c r="B116" s="356"/>
      <c r="C116" s="362"/>
      <c r="D116" s="362"/>
      <c r="E116" s="362"/>
      <c r="F116" s="362"/>
      <c r="G116" s="362"/>
      <c r="H116" s="362"/>
      <c r="I116" s="362"/>
      <c r="J116" s="362"/>
      <c r="K116" s="358"/>
    </row>
    <row r="117" spans="2:11" ht="18.75" customHeight="1">
      <c r="B117" s="363"/>
      <c r="C117" s="328"/>
      <c r="D117" s="328"/>
      <c r="E117" s="328"/>
      <c r="F117" s="364"/>
      <c r="G117" s="328"/>
      <c r="H117" s="328"/>
      <c r="I117" s="328"/>
      <c r="J117" s="328"/>
      <c r="K117" s="363"/>
    </row>
    <row r="118" spans="2:11" ht="18.75" customHeight="1">
      <c r="B118" s="338"/>
      <c r="C118" s="338"/>
      <c r="D118" s="338"/>
      <c r="E118" s="338"/>
      <c r="F118" s="338"/>
      <c r="G118" s="338"/>
      <c r="H118" s="338"/>
      <c r="I118" s="338"/>
      <c r="J118" s="338"/>
      <c r="K118" s="338"/>
    </row>
    <row r="119" spans="2:11" ht="7.5" customHeight="1">
      <c r="B119" s="365"/>
      <c r="C119" s="366"/>
      <c r="D119" s="366"/>
      <c r="E119" s="366"/>
      <c r="F119" s="366"/>
      <c r="G119" s="366"/>
      <c r="H119" s="366"/>
      <c r="I119" s="366"/>
      <c r="J119" s="366"/>
      <c r="K119" s="367"/>
    </row>
    <row r="120" spans="2:11" ht="45" customHeight="1">
      <c r="B120" s="368"/>
      <c r="C120" s="319" t="s">
        <v>858</v>
      </c>
      <c r="D120" s="319"/>
      <c r="E120" s="319"/>
      <c r="F120" s="319"/>
      <c r="G120" s="319"/>
      <c r="H120" s="319"/>
      <c r="I120" s="319"/>
      <c r="J120" s="319"/>
      <c r="K120" s="369"/>
    </row>
    <row r="121" spans="2:11" ht="17.25" customHeight="1">
      <c r="B121" s="370"/>
      <c r="C121" s="345" t="s">
        <v>805</v>
      </c>
      <c r="D121" s="345"/>
      <c r="E121" s="345"/>
      <c r="F121" s="345" t="s">
        <v>806</v>
      </c>
      <c r="G121" s="346"/>
      <c r="H121" s="345" t="s">
        <v>116</v>
      </c>
      <c r="I121" s="345" t="s">
        <v>61</v>
      </c>
      <c r="J121" s="345" t="s">
        <v>807</v>
      </c>
      <c r="K121" s="371"/>
    </row>
    <row r="122" spans="2:11" ht="17.25" customHeight="1">
      <c r="B122" s="370"/>
      <c r="C122" s="347" t="s">
        <v>808</v>
      </c>
      <c r="D122" s="347"/>
      <c r="E122" s="347"/>
      <c r="F122" s="348" t="s">
        <v>809</v>
      </c>
      <c r="G122" s="349"/>
      <c r="H122" s="347"/>
      <c r="I122" s="347"/>
      <c r="J122" s="347" t="s">
        <v>810</v>
      </c>
      <c r="K122" s="371"/>
    </row>
    <row r="123" spans="2:11" ht="5.25" customHeight="1">
      <c r="B123" s="372"/>
      <c r="C123" s="350"/>
      <c r="D123" s="350"/>
      <c r="E123" s="350"/>
      <c r="F123" s="350"/>
      <c r="G123" s="331"/>
      <c r="H123" s="350"/>
      <c r="I123" s="350"/>
      <c r="J123" s="350"/>
      <c r="K123" s="373"/>
    </row>
    <row r="124" spans="2:11" ht="15" customHeight="1">
      <c r="B124" s="372"/>
      <c r="C124" s="331" t="s">
        <v>814</v>
      </c>
      <c r="D124" s="350"/>
      <c r="E124" s="350"/>
      <c r="F124" s="352" t="s">
        <v>811</v>
      </c>
      <c r="G124" s="331"/>
      <c r="H124" s="331" t="s">
        <v>850</v>
      </c>
      <c r="I124" s="331" t="s">
        <v>813</v>
      </c>
      <c r="J124" s="331">
        <v>120</v>
      </c>
      <c r="K124" s="374"/>
    </row>
    <row r="125" spans="2:11" ht="15" customHeight="1">
      <c r="B125" s="372"/>
      <c r="C125" s="331" t="s">
        <v>859</v>
      </c>
      <c r="D125" s="331"/>
      <c r="E125" s="331"/>
      <c r="F125" s="352" t="s">
        <v>811</v>
      </c>
      <c r="G125" s="331"/>
      <c r="H125" s="331" t="s">
        <v>860</v>
      </c>
      <c r="I125" s="331" t="s">
        <v>813</v>
      </c>
      <c r="J125" s="331" t="s">
        <v>861</v>
      </c>
      <c r="K125" s="374"/>
    </row>
    <row r="126" spans="2:11" ht="15" customHeight="1">
      <c r="B126" s="372"/>
      <c r="C126" s="331" t="s">
        <v>760</v>
      </c>
      <c r="D126" s="331"/>
      <c r="E126" s="331"/>
      <c r="F126" s="352" t="s">
        <v>811</v>
      </c>
      <c r="G126" s="331"/>
      <c r="H126" s="331" t="s">
        <v>862</v>
      </c>
      <c r="I126" s="331" t="s">
        <v>813</v>
      </c>
      <c r="J126" s="331" t="s">
        <v>861</v>
      </c>
      <c r="K126" s="374"/>
    </row>
    <row r="127" spans="2:11" ht="15" customHeight="1">
      <c r="B127" s="372"/>
      <c r="C127" s="331" t="s">
        <v>822</v>
      </c>
      <c r="D127" s="331"/>
      <c r="E127" s="331"/>
      <c r="F127" s="352" t="s">
        <v>817</v>
      </c>
      <c r="G127" s="331"/>
      <c r="H127" s="331" t="s">
        <v>823</v>
      </c>
      <c r="I127" s="331" t="s">
        <v>813</v>
      </c>
      <c r="J127" s="331">
        <v>15</v>
      </c>
      <c r="K127" s="374"/>
    </row>
    <row r="128" spans="2:11" ht="15" customHeight="1">
      <c r="B128" s="372"/>
      <c r="C128" s="354" t="s">
        <v>824</v>
      </c>
      <c r="D128" s="354"/>
      <c r="E128" s="354"/>
      <c r="F128" s="355" t="s">
        <v>817</v>
      </c>
      <c r="G128" s="354"/>
      <c r="H128" s="354" t="s">
        <v>825</v>
      </c>
      <c r="I128" s="354" t="s">
        <v>813</v>
      </c>
      <c r="J128" s="354">
        <v>15</v>
      </c>
      <c r="K128" s="374"/>
    </row>
    <row r="129" spans="2:11" ht="15" customHeight="1">
      <c r="B129" s="372"/>
      <c r="C129" s="354" t="s">
        <v>826</v>
      </c>
      <c r="D129" s="354"/>
      <c r="E129" s="354"/>
      <c r="F129" s="355" t="s">
        <v>817</v>
      </c>
      <c r="G129" s="354"/>
      <c r="H129" s="354" t="s">
        <v>827</v>
      </c>
      <c r="I129" s="354" t="s">
        <v>813</v>
      </c>
      <c r="J129" s="354">
        <v>20</v>
      </c>
      <c r="K129" s="374"/>
    </row>
    <row r="130" spans="2:11" ht="15" customHeight="1">
      <c r="B130" s="372"/>
      <c r="C130" s="354" t="s">
        <v>828</v>
      </c>
      <c r="D130" s="354"/>
      <c r="E130" s="354"/>
      <c r="F130" s="355" t="s">
        <v>817</v>
      </c>
      <c r="G130" s="354"/>
      <c r="H130" s="354" t="s">
        <v>829</v>
      </c>
      <c r="I130" s="354" t="s">
        <v>813</v>
      </c>
      <c r="J130" s="354">
        <v>20</v>
      </c>
      <c r="K130" s="374"/>
    </row>
    <row r="131" spans="2:11" ht="15" customHeight="1">
      <c r="B131" s="372"/>
      <c r="C131" s="331" t="s">
        <v>816</v>
      </c>
      <c r="D131" s="331"/>
      <c r="E131" s="331"/>
      <c r="F131" s="352" t="s">
        <v>817</v>
      </c>
      <c r="G131" s="331"/>
      <c r="H131" s="331" t="s">
        <v>850</v>
      </c>
      <c r="I131" s="331" t="s">
        <v>813</v>
      </c>
      <c r="J131" s="331">
        <v>50</v>
      </c>
      <c r="K131" s="374"/>
    </row>
    <row r="132" spans="2:11" ht="15" customHeight="1">
      <c r="B132" s="372"/>
      <c r="C132" s="331" t="s">
        <v>830</v>
      </c>
      <c r="D132" s="331"/>
      <c r="E132" s="331"/>
      <c r="F132" s="352" t="s">
        <v>817</v>
      </c>
      <c r="G132" s="331"/>
      <c r="H132" s="331" t="s">
        <v>850</v>
      </c>
      <c r="I132" s="331" t="s">
        <v>813</v>
      </c>
      <c r="J132" s="331">
        <v>50</v>
      </c>
      <c r="K132" s="374"/>
    </row>
    <row r="133" spans="2:11" ht="15" customHeight="1">
      <c r="B133" s="372"/>
      <c r="C133" s="331" t="s">
        <v>836</v>
      </c>
      <c r="D133" s="331"/>
      <c r="E133" s="331"/>
      <c r="F133" s="352" t="s">
        <v>817</v>
      </c>
      <c r="G133" s="331"/>
      <c r="H133" s="331" t="s">
        <v>850</v>
      </c>
      <c r="I133" s="331" t="s">
        <v>813</v>
      </c>
      <c r="J133" s="331">
        <v>50</v>
      </c>
      <c r="K133" s="374"/>
    </row>
    <row r="134" spans="2:11" ht="15" customHeight="1">
      <c r="B134" s="372"/>
      <c r="C134" s="331" t="s">
        <v>838</v>
      </c>
      <c r="D134" s="331"/>
      <c r="E134" s="331"/>
      <c r="F134" s="352" t="s">
        <v>817</v>
      </c>
      <c r="G134" s="331"/>
      <c r="H134" s="331" t="s">
        <v>850</v>
      </c>
      <c r="I134" s="331" t="s">
        <v>813</v>
      </c>
      <c r="J134" s="331">
        <v>50</v>
      </c>
      <c r="K134" s="374"/>
    </row>
    <row r="135" spans="2:11" ht="15" customHeight="1">
      <c r="B135" s="372"/>
      <c r="C135" s="331" t="s">
        <v>121</v>
      </c>
      <c r="D135" s="331"/>
      <c r="E135" s="331"/>
      <c r="F135" s="352" t="s">
        <v>817</v>
      </c>
      <c r="G135" s="331"/>
      <c r="H135" s="331" t="s">
        <v>863</v>
      </c>
      <c r="I135" s="331" t="s">
        <v>813</v>
      </c>
      <c r="J135" s="331">
        <v>255</v>
      </c>
      <c r="K135" s="374"/>
    </row>
    <row r="136" spans="2:11" ht="15" customHeight="1">
      <c r="B136" s="372"/>
      <c r="C136" s="331" t="s">
        <v>840</v>
      </c>
      <c r="D136" s="331"/>
      <c r="E136" s="331"/>
      <c r="F136" s="352" t="s">
        <v>811</v>
      </c>
      <c r="G136" s="331"/>
      <c r="H136" s="331" t="s">
        <v>864</v>
      </c>
      <c r="I136" s="331" t="s">
        <v>842</v>
      </c>
      <c r="J136" s="331"/>
      <c r="K136" s="374"/>
    </row>
    <row r="137" spans="2:11" ht="15" customHeight="1">
      <c r="B137" s="372"/>
      <c r="C137" s="331" t="s">
        <v>843</v>
      </c>
      <c r="D137" s="331"/>
      <c r="E137" s="331"/>
      <c r="F137" s="352" t="s">
        <v>811</v>
      </c>
      <c r="G137" s="331"/>
      <c r="H137" s="331" t="s">
        <v>865</v>
      </c>
      <c r="I137" s="331" t="s">
        <v>845</v>
      </c>
      <c r="J137" s="331"/>
      <c r="K137" s="374"/>
    </row>
    <row r="138" spans="2:11" ht="15" customHeight="1">
      <c r="B138" s="372"/>
      <c r="C138" s="331" t="s">
        <v>846</v>
      </c>
      <c r="D138" s="331"/>
      <c r="E138" s="331"/>
      <c r="F138" s="352" t="s">
        <v>811</v>
      </c>
      <c r="G138" s="331"/>
      <c r="H138" s="331" t="s">
        <v>846</v>
      </c>
      <c r="I138" s="331" t="s">
        <v>845</v>
      </c>
      <c r="J138" s="331"/>
      <c r="K138" s="374"/>
    </row>
    <row r="139" spans="2:11" ht="15" customHeight="1">
      <c r="B139" s="372"/>
      <c r="C139" s="331" t="s">
        <v>42</v>
      </c>
      <c r="D139" s="331"/>
      <c r="E139" s="331"/>
      <c r="F139" s="352" t="s">
        <v>811</v>
      </c>
      <c r="G139" s="331"/>
      <c r="H139" s="331" t="s">
        <v>866</v>
      </c>
      <c r="I139" s="331" t="s">
        <v>845</v>
      </c>
      <c r="J139" s="331"/>
      <c r="K139" s="374"/>
    </row>
    <row r="140" spans="2:11" ht="15" customHeight="1">
      <c r="B140" s="372"/>
      <c r="C140" s="331" t="s">
        <v>867</v>
      </c>
      <c r="D140" s="331"/>
      <c r="E140" s="331"/>
      <c r="F140" s="352" t="s">
        <v>811</v>
      </c>
      <c r="G140" s="331"/>
      <c r="H140" s="331" t="s">
        <v>868</v>
      </c>
      <c r="I140" s="331" t="s">
        <v>845</v>
      </c>
      <c r="J140" s="331"/>
      <c r="K140" s="374"/>
    </row>
    <row r="141" spans="2:11" ht="15" customHeight="1">
      <c r="B141" s="375"/>
      <c r="C141" s="376"/>
      <c r="D141" s="376"/>
      <c r="E141" s="376"/>
      <c r="F141" s="376"/>
      <c r="G141" s="376"/>
      <c r="H141" s="376"/>
      <c r="I141" s="376"/>
      <c r="J141" s="376"/>
      <c r="K141" s="377"/>
    </row>
    <row r="142" spans="2:11" ht="18.75" customHeight="1">
      <c r="B142" s="328"/>
      <c r="C142" s="328"/>
      <c r="D142" s="328"/>
      <c r="E142" s="328"/>
      <c r="F142" s="364"/>
      <c r="G142" s="328"/>
      <c r="H142" s="328"/>
      <c r="I142" s="328"/>
      <c r="J142" s="328"/>
      <c r="K142" s="328"/>
    </row>
    <row r="143" spans="2:11" ht="18.75" customHeight="1">
      <c r="B143" s="338"/>
      <c r="C143" s="338"/>
      <c r="D143" s="338"/>
      <c r="E143" s="338"/>
      <c r="F143" s="338"/>
      <c r="G143" s="338"/>
      <c r="H143" s="338"/>
      <c r="I143" s="338"/>
      <c r="J143" s="338"/>
      <c r="K143" s="338"/>
    </row>
    <row r="144" spans="2:11" ht="7.5" customHeight="1">
      <c r="B144" s="339"/>
      <c r="C144" s="340"/>
      <c r="D144" s="340"/>
      <c r="E144" s="340"/>
      <c r="F144" s="340"/>
      <c r="G144" s="340"/>
      <c r="H144" s="340"/>
      <c r="I144" s="340"/>
      <c r="J144" s="340"/>
      <c r="K144" s="341"/>
    </row>
    <row r="145" spans="2:11" ht="45" customHeight="1">
      <c r="B145" s="342"/>
      <c r="C145" s="343" t="s">
        <v>869</v>
      </c>
      <c r="D145" s="343"/>
      <c r="E145" s="343"/>
      <c r="F145" s="343"/>
      <c r="G145" s="343"/>
      <c r="H145" s="343"/>
      <c r="I145" s="343"/>
      <c r="J145" s="343"/>
      <c r="K145" s="344"/>
    </row>
    <row r="146" spans="2:11" ht="17.25" customHeight="1">
      <c r="B146" s="342"/>
      <c r="C146" s="345" t="s">
        <v>805</v>
      </c>
      <c r="D146" s="345"/>
      <c r="E146" s="345"/>
      <c r="F146" s="345" t="s">
        <v>806</v>
      </c>
      <c r="G146" s="346"/>
      <c r="H146" s="345" t="s">
        <v>116</v>
      </c>
      <c r="I146" s="345" t="s">
        <v>61</v>
      </c>
      <c r="J146" s="345" t="s">
        <v>807</v>
      </c>
      <c r="K146" s="344"/>
    </row>
    <row r="147" spans="2:11" ht="17.25" customHeight="1">
      <c r="B147" s="342"/>
      <c r="C147" s="347" t="s">
        <v>808</v>
      </c>
      <c r="D147" s="347"/>
      <c r="E147" s="347"/>
      <c r="F147" s="348" t="s">
        <v>809</v>
      </c>
      <c r="G147" s="349"/>
      <c r="H147" s="347"/>
      <c r="I147" s="347"/>
      <c r="J147" s="347" t="s">
        <v>810</v>
      </c>
      <c r="K147" s="344"/>
    </row>
    <row r="148" spans="2:11" ht="5.25" customHeight="1">
      <c r="B148" s="353"/>
      <c r="C148" s="350"/>
      <c r="D148" s="350"/>
      <c r="E148" s="350"/>
      <c r="F148" s="350"/>
      <c r="G148" s="351"/>
      <c r="H148" s="350"/>
      <c r="I148" s="350"/>
      <c r="J148" s="350"/>
      <c r="K148" s="374"/>
    </row>
    <row r="149" spans="2:11" ht="15" customHeight="1">
      <c r="B149" s="353"/>
      <c r="C149" s="378" t="s">
        <v>814</v>
      </c>
      <c r="D149" s="331"/>
      <c r="E149" s="331"/>
      <c r="F149" s="379" t="s">
        <v>811</v>
      </c>
      <c r="G149" s="331"/>
      <c r="H149" s="378" t="s">
        <v>850</v>
      </c>
      <c r="I149" s="378" t="s">
        <v>813</v>
      </c>
      <c r="J149" s="378">
        <v>120</v>
      </c>
      <c r="K149" s="374"/>
    </row>
    <row r="150" spans="2:11" ht="15" customHeight="1">
      <c r="B150" s="353"/>
      <c r="C150" s="378" t="s">
        <v>859</v>
      </c>
      <c r="D150" s="331"/>
      <c r="E150" s="331"/>
      <c r="F150" s="379" t="s">
        <v>811</v>
      </c>
      <c r="G150" s="331"/>
      <c r="H150" s="378" t="s">
        <v>870</v>
      </c>
      <c r="I150" s="378" t="s">
        <v>813</v>
      </c>
      <c r="J150" s="378" t="s">
        <v>861</v>
      </c>
      <c r="K150" s="374"/>
    </row>
    <row r="151" spans="2:11" ht="15" customHeight="1">
      <c r="B151" s="353"/>
      <c r="C151" s="378" t="s">
        <v>760</v>
      </c>
      <c r="D151" s="331"/>
      <c r="E151" s="331"/>
      <c r="F151" s="379" t="s">
        <v>811</v>
      </c>
      <c r="G151" s="331"/>
      <c r="H151" s="378" t="s">
        <v>871</v>
      </c>
      <c r="I151" s="378" t="s">
        <v>813</v>
      </c>
      <c r="J151" s="378" t="s">
        <v>861</v>
      </c>
      <c r="K151" s="374"/>
    </row>
    <row r="152" spans="2:11" ht="15" customHeight="1">
      <c r="B152" s="353"/>
      <c r="C152" s="378" t="s">
        <v>816</v>
      </c>
      <c r="D152" s="331"/>
      <c r="E152" s="331"/>
      <c r="F152" s="379" t="s">
        <v>817</v>
      </c>
      <c r="G152" s="331"/>
      <c r="H152" s="378" t="s">
        <v>850</v>
      </c>
      <c r="I152" s="378" t="s">
        <v>813</v>
      </c>
      <c r="J152" s="378">
        <v>50</v>
      </c>
      <c r="K152" s="374"/>
    </row>
    <row r="153" spans="2:11" ht="15" customHeight="1">
      <c r="B153" s="353"/>
      <c r="C153" s="378" t="s">
        <v>819</v>
      </c>
      <c r="D153" s="331"/>
      <c r="E153" s="331"/>
      <c r="F153" s="379" t="s">
        <v>811</v>
      </c>
      <c r="G153" s="331"/>
      <c r="H153" s="378" t="s">
        <v>850</v>
      </c>
      <c r="I153" s="378" t="s">
        <v>821</v>
      </c>
      <c r="J153" s="378"/>
      <c r="K153" s="374"/>
    </row>
    <row r="154" spans="2:11" ht="15" customHeight="1">
      <c r="B154" s="353"/>
      <c r="C154" s="378" t="s">
        <v>830</v>
      </c>
      <c r="D154" s="331"/>
      <c r="E154" s="331"/>
      <c r="F154" s="379" t="s">
        <v>817</v>
      </c>
      <c r="G154" s="331"/>
      <c r="H154" s="378" t="s">
        <v>850</v>
      </c>
      <c r="I154" s="378" t="s">
        <v>813</v>
      </c>
      <c r="J154" s="378">
        <v>50</v>
      </c>
      <c r="K154" s="374"/>
    </row>
    <row r="155" spans="2:11" ht="15" customHeight="1">
      <c r="B155" s="353"/>
      <c r="C155" s="378" t="s">
        <v>838</v>
      </c>
      <c r="D155" s="331"/>
      <c r="E155" s="331"/>
      <c r="F155" s="379" t="s">
        <v>817</v>
      </c>
      <c r="G155" s="331"/>
      <c r="H155" s="378" t="s">
        <v>850</v>
      </c>
      <c r="I155" s="378" t="s">
        <v>813</v>
      </c>
      <c r="J155" s="378">
        <v>50</v>
      </c>
      <c r="K155" s="374"/>
    </row>
    <row r="156" spans="2:11" ht="15" customHeight="1">
      <c r="B156" s="353"/>
      <c r="C156" s="378" t="s">
        <v>836</v>
      </c>
      <c r="D156" s="331"/>
      <c r="E156" s="331"/>
      <c r="F156" s="379" t="s">
        <v>817</v>
      </c>
      <c r="G156" s="331"/>
      <c r="H156" s="378" t="s">
        <v>850</v>
      </c>
      <c r="I156" s="378" t="s">
        <v>813</v>
      </c>
      <c r="J156" s="378">
        <v>50</v>
      </c>
      <c r="K156" s="374"/>
    </row>
    <row r="157" spans="2:11" ht="15" customHeight="1">
      <c r="B157" s="353"/>
      <c r="C157" s="378" t="s">
        <v>84</v>
      </c>
      <c r="D157" s="331"/>
      <c r="E157" s="331"/>
      <c r="F157" s="379" t="s">
        <v>811</v>
      </c>
      <c r="G157" s="331"/>
      <c r="H157" s="378" t="s">
        <v>872</v>
      </c>
      <c r="I157" s="378" t="s">
        <v>813</v>
      </c>
      <c r="J157" s="378" t="s">
        <v>873</v>
      </c>
      <c r="K157" s="374"/>
    </row>
    <row r="158" spans="2:11" ht="15" customHeight="1">
      <c r="B158" s="353"/>
      <c r="C158" s="378" t="s">
        <v>874</v>
      </c>
      <c r="D158" s="331"/>
      <c r="E158" s="331"/>
      <c r="F158" s="379" t="s">
        <v>811</v>
      </c>
      <c r="G158" s="331"/>
      <c r="H158" s="378" t="s">
        <v>875</v>
      </c>
      <c r="I158" s="378" t="s">
        <v>845</v>
      </c>
      <c r="J158" s="378"/>
      <c r="K158" s="374"/>
    </row>
    <row r="159" spans="2:11" ht="15" customHeight="1">
      <c r="B159" s="380"/>
      <c r="C159" s="362"/>
      <c r="D159" s="362"/>
      <c r="E159" s="362"/>
      <c r="F159" s="362"/>
      <c r="G159" s="362"/>
      <c r="H159" s="362"/>
      <c r="I159" s="362"/>
      <c r="J159" s="362"/>
      <c r="K159" s="381"/>
    </row>
    <row r="160" spans="2:11" ht="18.75" customHeight="1">
      <c r="B160" s="328"/>
      <c r="C160" s="331"/>
      <c r="D160" s="331"/>
      <c r="E160" s="331"/>
      <c r="F160" s="352"/>
      <c r="G160" s="331"/>
      <c r="H160" s="331"/>
      <c r="I160" s="331"/>
      <c r="J160" s="331"/>
      <c r="K160" s="328"/>
    </row>
    <row r="161" spans="2:11" ht="18.75" customHeight="1">
      <c r="B161" s="338"/>
      <c r="C161" s="338"/>
      <c r="D161" s="338"/>
      <c r="E161" s="338"/>
      <c r="F161" s="338"/>
      <c r="G161" s="338"/>
      <c r="H161" s="338"/>
      <c r="I161" s="338"/>
      <c r="J161" s="338"/>
      <c r="K161" s="338"/>
    </row>
    <row r="162" spans="2:11" ht="7.5" customHeight="1">
      <c r="B162" s="315"/>
      <c r="C162" s="316"/>
      <c r="D162" s="316"/>
      <c r="E162" s="316"/>
      <c r="F162" s="316"/>
      <c r="G162" s="316"/>
      <c r="H162" s="316"/>
      <c r="I162" s="316"/>
      <c r="J162" s="316"/>
      <c r="K162" s="317"/>
    </row>
    <row r="163" spans="2:11" ht="45" customHeight="1">
      <c r="B163" s="318"/>
      <c r="C163" s="319" t="s">
        <v>876</v>
      </c>
      <c r="D163" s="319"/>
      <c r="E163" s="319"/>
      <c r="F163" s="319"/>
      <c r="G163" s="319"/>
      <c r="H163" s="319"/>
      <c r="I163" s="319"/>
      <c r="J163" s="319"/>
      <c r="K163" s="320"/>
    </row>
    <row r="164" spans="2:11" ht="17.25" customHeight="1">
      <c r="B164" s="318"/>
      <c r="C164" s="345" t="s">
        <v>805</v>
      </c>
      <c r="D164" s="345"/>
      <c r="E164" s="345"/>
      <c r="F164" s="345" t="s">
        <v>806</v>
      </c>
      <c r="G164" s="382"/>
      <c r="H164" s="383" t="s">
        <v>116</v>
      </c>
      <c r="I164" s="383" t="s">
        <v>61</v>
      </c>
      <c r="J164" s="345" t="s">
        <v>807</v>
      </c>
      <c r="K164" s="320"/>
    </row>
    <row r="165" spans="2:11" ht="17.25" customHeight="1">
      <c r="B165" s="322"/>
      <c r="C165" s="347" t="s">
        <v>808</v>
      </c>
      <c r="D165" s="347"/>
      <c r="E165" s="347"/>
      <c r="F165" s="348" t="s">
        <v>809</v>
      </c>
      <c r="G165" s="384"/>
      <c r="H165" s="385"/>
      <c r="I165" s="385"/>
      <c r="J165" s="347" t="s">
        <v>810</v>
      </c>
      <c r="K165" s="324"/>
    </row>
    <row r="166" spans="2:11" ht="5.25" customHeight="1">
      <c r="B166" s="353"/>
      <c r="C166" s="350"/>
      <c r="D166" s="350"/>
      <c r="E166" s="350"/>
      <c r="F166" s="350"/>
      <c r="G166" s="351"/>
      <c r="H166" s="350"/>
      <c r="I166" s="350"/>
      <c r="J166" s="350"/>
      <c r="K166" s="374"/>
    </row>
    <row r="167" spans="2:11" ht="15" customHeight="1">
      <c r="B167" s="353"/>
      <c r="C167" s="331" t="s">
        <v>814</v>
      </c>
      <c r="D167" s="331"/>
      <c r="E167" s="331"/>
      <c r="F167" s="352" t="s">
        <v>811</v>
      </c>
      <c r="G167" s="331"/>
      <c r="H167" s="331" t="s">
        <v>850</v>
      </c>
      <c r="I167" s="331" t="s">
        <v>813</v>
      </c>
      <c r="J167" s="331">
        <v>120</v>
      </c>
      <c r="K167" s="374"/>
    </row>
    <row r="168" spans="2:11" ht="15" customHeight="1">
      <c r="B168" s="353"/>
      <c r="C168" s="331" t="s">
        <v>859</v>
      </c>
      <c r="D168" s="331"/>
      <c r="E168" s="331"/>
      <c r="F168" s="352" t="s">
        <v>811</v>
      </c>
      <c r="G168" s="331"/>
      <c r="H168" s="331" t="s">
        <v>860</v>
      </c>
      <c r="I168" s="331" t="s">
        <v>813</v>
      </c>
      <c r="J168" s="331" t="s">
        <v>861</v>
      </c>
      <c r="K168" s="374"/>
    </row>
    <row r="169" spans="2:11" ht="15" customHeight="1">
      <c r="B169" s="353"/>
      <c r="C169" s="331" t="s">
        <v>760</v>
      </c>
      <c r="D169" s="331"/>
      <c r="E169" s="331"/>
      <c r="F169" s="352" t="s">
        <v>811</v>
      </c>
      <c r="G169" s="331"/>
      <c r="H169" s="331" t="s">
        <v>877</v>
      </c>
      <c r="I169" s="331" t="s">
        <v>813</v>
      </c>
      <c r="J169" s="331" t="s">
        <v>861</v>
      </c>
      <c r="K169" s="374"/>
    </row>
    <row r="170" spans="2:11" ht="15" customHeight="1">
      <c r="B170" s="353"/>
      <c r="C170" s="331" t="s">
        <v>816</v>
      </c>
      <c r="D170" s="331"/>
      <c r="E170" s="331"/>
      <c r="F170" s="352" t="s">
        <v>817</v>
      </c>
      <c r="G170" s="331"/>
      <c r="H170" s="331" t="s">
        <v>877</v>
      </c>
      <c r="I170" s="331" t="s">
        <v>813</v>
      </c>
      <c r="J170" s="331">
        <v>50</v>
      </c>
      <c r="K170" s="374"/>
    </row>
    <row r="171" spans="2:11" ht="15" customHeight="1">
      <c r="B171" s="353"/>
      <c r="C171" s="331" t="s">
        <v>819</v>
      </c>
      <c r="D171" s="331"/>
      <c r="E171" s="331"/>
      <c r="F171" s="352" t="s">
        <v>811</v>
      </c>
      <c r="G171" s="331"/>
      <c r="H171" s="331" t="s">
        <v>877</v>
      </c>
      <c r="I171" s="331" t="s">
        <v>821</v>
      </c>
      <c r="J171" s="331"/>
      <c r="K171" s="374"/>
    </row>
    <row r="172" spans="2:11" ht="15" customHeight="1">
      <c r="B172" s="353"/>
      <c r="C172" s="331" t="s">
        <v>830</v>
      </c>
      <c r="D172" s="331"/>
      <c r="E172" s="331"/>
      <c r="F172" s="352" t="s">
        <v>817</v>
      </c>
      <c r="G172" s="331"/>
      <c r="H172" s="331" t="s">
        <v>877</v>
      </c>
      <c r="I172" s="331" t="s">
        <v>813</v>
      </c>
      <c r="J172" s="331">
        <v>50</v>
      </c>
      <c r="K172" s="374"/>
    </row>
    <row r="173" spans="2:11" ht="15" customHeight="1">
      <c r="B173" s="353"/>
      <c r="C173" s="331" t="s">
        <v>838</v>
      </c>
      <c r="D173" s="331"/>
      <c r="E173" s="331"/>
      <c r="F173" s="352" t="s">
        <v>817</v>
      </c>
      <c r="G173" s="331"/>
      <c r="H173" s="331" t="s">
        <v>877</v>
      </c>
      <c r="I173" s="331" t="s">
        <v>813</v>
      </c>
      <c r="J173" s="331">
        <v>50</v>
      </c>
      <c r="K173" s="374"/>
    </row>
    <row r="174" spans="2:11" ht="15" customHeight="1">
      <c r="B174" s="353"/>
      <c r="C174" s="331" t="s">
        <v>836</v>
      </c>
      <c r="D174" s="331"/>
      <c r="E174" s="331"/>
      <c r="F174" s="352" t="s">
        <v>817</v>
      </c>
      <c r="G174" s="331"/>
      <c r="H174" s="331" t="s">
        <v>877</v>
      </c>
      <c r="I174" s="331" t="s">
        <v>813</v>
      </c>
      <c r="J174" s="331">
        <v>50</v>
      </c>
      <c r="K174" s="374"/>
    </row>
    <row r="175" spans="2:11" ht="15" customHeight="1">
      <c r="B175" s="353"/>
      <c r="C175" s="331" t="s">
        <v>115</v>
      </c>
      <c r="D175" s="331"/>
      <c r="E175" s="331"/>
      <c r="F175" s="352" t="s">
        <v>811</v>
      </c>
      <c r="G175" s="331"/>
      <c r="H175" s="331" t="s">
        <v>878</v>
      </c>
      <c r="I175" s="331" t="s">
        <v>879</v>
      </c>
      <c r="J175" s="331"/>
      <c r="K175" s="374"/>
    </row>
    <row r="176" spans="2:11" ht="15" customHeight="1">
      <c r="B176" s="353"/>
      <c r="C176" s="331" t="s">
        <v>61</v>
      </c>
      <c r="D176" s="331"/>
      <c r="E176" s="331"/>
      <c r="F176" s="352" t="s">
        <v>811</v>
      </c>
      <c r="G176" s="331"/>
      <c r="H176" s="331" t="s">
        <v>880</v>
      </c>
      <c r="I176" s="331" t="s">
        <v>881</v>
      </c>
      <c r="J176" s="331">
        <v>1</v>
      </c>
      <c r="K176" s="374"/>
    </row>
    <row r="177" spans="2:11" ht="15" customHeight="1">
      <c r="B177" s="353"/>
      <c r="C177" s="331" t="s">
        <v>57</v>
      </c>
      <c r="D177" s="331"/>
      <c r="E177" s="331"/>
      <c r="F177" s="352" t="s">
        <v>811</v>
      </c>
      <c r="G177" s="331"/>
      <c r="H177" s="331" t="s">
        <v>882</v>
      </c>
      <c r="I177" s="331" t="s">
        <v>813</v>
      </c>
      <c r="J177" s="331">
        <v>20</v>
      </c>
      <c r="K177" s="374"/>
    </row>
    <row r="178" spans="2:11" ht="15" customHeight="1">
      <c r="B178" s="353"/>
      <c r="C178" s="331" t="s">
        <v>116</v>
      </c>
      <c r="D178" s="331"/>
      <c r="E178" s="331"/>
      <c r="F178" s="352" t="s">
        <v>811</v>
      </c>
      <c r="G178" s="331"/>
      <c r="H178" s="331" t="s">
        <v>883</v>
      </c>
      <c r="I178" s="331" t="s">
        <v>813</v>
      </c>
      <c r="J178" s="331">
        <v>255</v>
      </c>
      <c r="K178" s="374"/>
    </row>
    <row r="179" spans="2:11" ht="15" customHeight="1">
      <c r="B179" s="353"/>
      <c r="C179" s="331" t="s">
        <v>117</v>
      </c>
      <c r="D179" s="331"/>
      <c r="E179" s="331"/>
      <c r="F179" s="352" t="s">
        <v>811</v>
      </c>
      <c r="G179" s="331"/>
      <c r="H179" s="331" t="s">
        <v>776</v>
      </c>
      <c r="I179" s="331" t="s">
        <v>813</v>
      </c>
      <c r="J179" s="331">
        <v>10</v>
      </c>
      <c r="K179" s="374"/>
    </row>
    <row r="180" spans="2:11" ht="15" customHeight="1">
      <c r="B180" s="353"/>
      <c r="C180" s="331" t="s">
        <v>118</v>
      </c>
      <c r="D180" s="331"/>
      <c r="E180" s="331"/>
      <c r="F180" s="352" t="s">
        <v>811</v>
      </c>
      <c r="G180" s="331"/>
      <c r="H180" s="331" t="s">
        <v>884</v>
      </c>
      <c r="I180" s="331" t="s">
        <v>845</v>
      </c>
      <c r="J180" s="331"/>
      <c r="K180" s="374"/>
    </row>
    <row r="181" spans="2:11" ht="15" customHeight="1">
      <c r="B181" s="353"/>
      <c r="C181" s="331" t="s">
        <v>885</v>
      </c>
      <c r="D181" s="331"/>
      <c r="E181" s="331"/>
      <c r="F181" s="352" t="s">
        <v>811</v>
      </c>
      <c r="G181" s="331"/>
      <c r="H181" s="331" t="s">
        <v>886</v>
      </c>
      <c r="I181" s="331" t="s">
        <v>845</v>
      </c>
      <c r="J181" s="331"/>
      <c r="K181" s="374"/>
    </row>
    <row r="182" spans="2:11" ht="15" customHeight="1">
      <c r="B182" s="353"/>
      <c r="C182" s="331" t="s">
        <v>874</v>
      </c>
      <c r="D182" s="331"/>
      <c r="E182" s="331"/>
      <c r="F182" s="352" t="s">
        <v>811</v>
      </c>
      <c r="G182" s="331"/>
      <c r="H182" s="331" t="s">
        <v>887</v>
      </c>
      <c r="I182" s="331" t="s">
        <v>845</v>
      </c>
      <c r="J182" s="331"/>
      <c r="K182" s="374"/>
    </row>
    <row r="183" spans="2:11" ht="15" customHeight="1">
      <c r="B183" s="353"/>
      <c r="C183" s="331" t="s">
        <v>120</v>
      </c>
      <c r="D183" s="331"/>
      <c r="E183" s="331"/>
      <c r="F183" s="352" t="s">
        <v>817</v>
      </c>
      <c r="G183" s="331"/>
      <c r="H183" s="331" t="s">
        <v>888</v>
      </c>
      <c r="I183" s="331" t="s">
        <v>813</v>
      </c>
      <c r="J183" s="331">
        <v>50</v>
      </c>
      <c r="K183" s="374"/>
    </row>
    <row r="184" spans="2:11" ht="15" customHeight="1">
      <c r="B184" s="353"/>
      <c r="C184" s="331" t="s">
        <v>889</v>
      </c>
      <c r="D184" s="331"/>
      <c r="E184" s="331"/>
      <c r="F184" s="352" t="s">
        <v>817</v>
      </c>
      <c r="G184" s="331"/>
      <c r="H184" s="331" t="s">
        <v>890</v>
      </c>
      <c r="I184" s="331" t="s">
        <v>891</v>
      </c>
      <c r="J184" s="331"/>
      <c r="K184" s="374"/>
    </row>
    <row r="185" spans="2:11" ht="15" customHeight="1">
      <c r="B185" s="353"/>
      <c r="C185" s="331" t="s">
        <v>892</v>
      </c>
      <c r="D185" s="331"/>
      <c r="E185" s="331"/>
      <c r="F185" s="352" t="s">
        <v>817</v>
      </c>
      <c r="G185" s="331"/>
      <c r="H185" s="331" t="s">
        <v>893</v>
      </c>
      <c r="I185" s="331" t="s">
        <v>891</v>
      </c>
      <c r="J185" s="331"/>
      <c r="K185" s="374"/>
    </row>
    <row r="186" spans="2:11" ht="15" customHeight="1">
      <c r="B186" s="353"/>
      <c r="C186" s="331" t="s">
        <v>894</v>
      </c>
      <c r="D186" s="331"/>
      <c r="E186" s="331"/>
      <c r="F186" s="352" t="s">
        <v>817</v>
      </c>
      <c r="G186" s="331"/>
      <c r="H186" s="331" t="s">
        <v>895</v>
      </c>
      <c r="I186" s="331" t="s">
        <v>891</v>
      </c>
      <c r="J186" s="331"/>
      <c r="K186" s="374"/>
    </row>
    <row r="187" spans="2:11" ht="15" customHeight="1">
      <c r="B187" s="353"/>
      <c r="C187" s="386" t="s">
        <v>896</v>
      </c>
      <c r="D187" s="331"/>
      <c r="E187" s="331"/>
      <c r="F187" s="352" t="s">
        <v>817</v>
      </c>
      <c r="G187" s="331"/>
      <c r="H187" s="331" t="s">
        <v>897</v>
      </c>
      <c r="I187" s="331" t="s">
        <v>898</v>
      </c>
      <c r="J187" s="387" t="s">
        <v>899</v>
      </c>
      <c r="K187" s="374"/>
    </row>
    <row r="188" spans="2:11" ht="15" customHeight="1">
      <c r="B188" s="353"/>
      <c r="C188" s="337" t="s">
        <v>46</v>
      </c>
      <c r="D188" s="331"/>
      <c r="E188" s="331"/>
      <c r="F188" s="352" t="s">
        <v>811</v>
      </c>
      <c r="G188" s="331"/>
      <c r="H188" s="328" t="s">
        <v>900</v>
      </c>
      <c r="I188" s="331" t="s">
        <v>901</v>
      </c>
      <c r="J188" s="331"/>
      <c r="K188" s="374"/>
    </row>
    <row r="189" spans="2:11" ht="15" customHeight="1">
      <c r="B189" s="353"/>
      <c r="C189" s="337" t="s">
        <v>902</v>
      </c>
      <c r="D189" s="331"/>
      <c r="E189" s="331"/>
      <c r="F189" s="352" t="s">
        <v>811</v>
      </c>
      <c r="G189" s="331"/>
      <c r="H189" s="331" t="s">
        <v>903</v>
      </c>
      <c r="I189" s="331" t="s">
        <v>845</v>
      </c>
      <c r="J189" s="331"/>
      <c r="K189" s="374"/>
    </row>
    <row r="190" spans="2:11" ht="15" customHeight="1">
      <c r="B190" s="353"/>
      <c r="C190" s="337" t="s">
        <v>904</v>
      </c>
      <c r="D190" s="331"/>
      <c r="E190" s="331"/>
      <c r="F190" s="352" t="s">
        <v>811</v>
      </c>
      <c r="G190" s="331"/>
      <c r="H190" s="331" t="s">
        <v>905</v>
      </c>
      <c r="I190" s="331" t="s">
        <v>845</v>
      </c>
      <c r="J190" s="331"/>
      <c r="K190" s="374"/>
    </row>
    <row r="191" spans="2:11" ht="15" customHeight="1">
      <c r="B191" s="353"/>
      <c r="C191" s="337" t="s">
        <v>906</v>
      </c>
      <c r="D191" s="331"/>
      <c r="E191" s="331"/>
      <c r="F191" s="352" t="s">
        <v>817</v>
      </c>
      <c r="G191" s="331"/>
      <c r="H191" s="331" t="s">
        <v>907</v>
      </c>
      <c r="I191" s="331" t="s">
        <v>845</v>
      </c>
      <c r="J191" s="331"/>
      <c r="K191" s="374"/>
    </row>
    <row r="192" spans="2:11" ht="15" customHeight="1">
      <c r="B192" s="380"/>
      <c r="C192" s="388"/>
      <c r="D192" s="362"/>
      <c r="E192" s="362"/>
      <c r="F192" s="362"/>
      <c r="G192" s="362"/>
      <c r="H192" s="362"/>
      <c r="I192" s="362"/>
      <c r="J192" s="362"/>
      <c r="K192" s="381"/>
    </row>
    <row r="193" spans="2:11" ht="18.75" customHeight="1">
      <c r="B193" s="328"/>
      <c r="C193" s="331"/>
      <c r="D193" s="331"/>
      <c r="E193" s="331"/>
      <c r="F193" s="352"/>
      <c r="G193" s="331"/>
      <c r="H193" s="331"/>
      <c r="I193" s="331"/>
      <c r="J193" s="331"/>
      <c r="K193" s="328"/>
    </row>
    <row r="194" spans="2:11" ht="18.75" customHeight="1">
      <c r="B194" s="328"/>
      <c r="C194" s="331"/>
      <c r="D194" s="331"/>
      <c r="E194" s="331"/>
      <c r="F194" s="352"/>
      <c r="G194" s="331"/>
      <c r="H194" s="331"/>
      <c r="I194" s="331"/>
      <c r="J194" s="331"/>
      <c r="K194" s="328"/>
    </row>
    <row r="195" spans="2:11" ht="18.75" customHeight="1">
      <c r="B195" s="338"/>
      <c r="C195" s="338"/>
      <c r="D195" s="338"/>
      <c r="E195" s="338"/>
      <c r="F195" s="338"/>
      <c r="G195" s="338"/>
      <c r="H195" s="338"/>
      <c r="I195" s="338"/>
      <c r="J195" s="338"/>
      <c r="K195" s="338"/>
    </row>
    <row r="196" spans="2:11">
      <c r="B196" s="315"/>
      <c r="C196" s="316"/>
      <c r="D196" s="316"/>
      <c r="E196" s="316"/>
      <c r="F196" s="316"/>
      <c r="G196" s="316"/>
      <c r="H196" s="316"/>
      <c r="I196" s="316"/>
      <c r="J196" s="316"/>
      <c r="K196" s="317"/>
    </row>
    <row r="197" spans="2:11" ht="22.2">
      <c r="B197" s="318"/>
      <c r="C197" s="319" t="s">
        <v>908</v>
      </c>
      <c r="D197" s="319"/>
      <c r="E197" s="319"/>
      <c r="F197" s="319"/>
      <c r="G197" s="319"/>
      <c r="H197" s="319"/>
      <c r="I197" s="319"/>
      <c r="J197" s="319"/>
      <c r="K197" s="320"/>
    </row>
    <row r="198" spans="2:11" ht="25.5" customHeight="1">
      <c r="B198" s="318"/>
      <c r="C198" s="389" t="s">
        <v>909</v>
      </c>
      <c r="D198" s="389"/>
      <c r="E198" s="389"/>
      <c r="F198" s="389" t="s">
        <v>910</v>
      </c>
      <c r="G198" s="390"/>
      <c r="H198" s="391" t="s">
        <v>911</v>
      </c>
      <c r="I198" s="391"/>
      <c r="J198" s="391"/>
      <c r="K198" s="320"/>
    </row>
    <row r="199" spans="2:11" ht="5.25" customHeight="1">
      <c r="B199" s="353"/>
      <c r="C199" s="350"/>
      <c r="D199" s="350"/>
      <c r="E199" s="350"/>
      <c r="F199" s="350"/>
      <c r="G199" s="331"/>
      <c r="H199" s="350"/>
      <c r="I199" s="350"/>
      <c r="J199" s="350"/>
      <c r="K199" s="374"/>
    </row>
    <row r="200" spans="2:11" ht="15" customHeight="1">
      <c r="B200" s="353"/>
      <c r="C200" s="331" t="s">
        <v>901</v>
      </c>
      <c r="D200" s="331"/>
      <c r="E200" s="331"/>
      <c r="F200" s="352" t="s">
        <v>47</v>
      </c>
      <c r="G200" s="331"/>
      <c r="H200" s="392" t="s">
        <v>912</v>
      </c>
      <c r="I200" s="392"/>
      <c r="J200" s="392"/>
      <c r="K200" s="374"/>
    </row>
    <row r="201" spans="2:11" ht="15" customHeight="1">
      <c r="B201" s="353"/>
      <c r="C201" s="359"/>
      <c r="D201" s="331"/>
      <c r="E201" s="331"/>
      <c r="F201" s="352" t="s">
        <v>48</v>
      </c>
      <c r="G201" s="331"/>
      <c r="H201" s="392" t="s">
        <v>913</v>
      </c>
      <c r="I201" s="392"/>
      <c r="J201" s="392"/>
      <c r="K201" s="374"/>
    </row>
    <row r="202" spans="2:11" ht="15" customHeight="1">
      <c r="B202" s="353"/>
      <c r="C202" s="359"/>
      <c r="D202" s="331"/>
      <c r="E202" s="331"/>
      <c r="F202" s="352" t="s">
        <v>51</v>
      </c>
      <c r="G202" s="331"/>
      <c r="H202" s="392" t="s">
        <v>914</v>
      </c>
      <c r="I202" s="392"/>
      <c r="J202" s="392"/>
      <c r="K202" s="374"/>
    </row>
    <row r="203" spans="2:11" ht="15" customHeight="1">
      <c r="B203" s="353"/>
      <c r="C203" s="331"/>
      <c r="D203" s="331"/>
      <c r="E203" s="331"/>
      <c r="F203" s="352" t="s">
        <v>49</v>
      </c>
      <c r="G203" s="331"/>
      <c r="H203" s="392" t="s">
        <v>915</v>
      </c>
      <c r="I203" s="392"/>
      <c r="J203" s="392"/>
      <c r="K203" s="374"/>
    </row>
    <row r="204" spans="2:11" ht="15" customHeight="1">
      <c r="B204" s="353"/>
      <c r="C204" s="331"/>
      <c r="D204" s="331"/>
      <c r="E204" s="331"/>
      <c r="F204" s="352" t="s">
        <v>50</v>
      </c>
      <c r="G204" s="331"/>
      <c r="H204" s="392" t="s">
        <v>916</v>
      </c>
      <c r="I204" s="392"/>
      <c r="J204" s="392"/>
      <c r="K204" s="374"/>
    </row>
    <row r="205" spans="2:11" ht="15" customHeight="1">
      <c r="B205" s="353"/>
      <c r="C205" s="331"/>
      <c r="D205" s="331"/>
      <c r="E205" s="331"/>
      <c r="F205" s="352"/>
      <c r="G205" s="331"/>
      <c r="H205" s="331"/>
      <c r="I205" s="331"/>
      <c r="J205" s="331"/>
      <c r="K205" s="374"/>
    </row>
    <row r="206" spans="2:11" ht="15" customHeight="1">
      <c r="B206" s="353"/>
      <c r="C206" s="331" t="s">
        <v>857</v>
      </c>
      <c r="D206" s="331"/>
      <c r="E206" s="331"/>
      <c r="F206" s="352" t="s">
        <v>79</v>
      </c>
      <c r="G206" s="331"/>
      <c r="H206" s="392" t="s">
        <v>917</v>
      </c>
      <c r="I206" s="392"/>
      <c r="J206" s="392"/>
      <c r="K206" s="374"/>
    </row>
    <row r="207" spans="2:11" ht="15" customHeight="1">
      <c r="B207" s="353"/>
      <c r="C207" s="359"/>
      <c r="D207" s="331"/>
      <c r="E207" s="331"/>
      <c r="F207" s="352" t="s">
        <v>754</v>
      </c>
      <c r="G207" s="331"/>
      <c r="H207" s="392" t="s">
        <v>755</v>
      </c>
      <c r="I207" s="392"/>
      <c r="J207" s="392"/>
      <c r="K207" s="374"/>
    </row>
    <row r="208" spans="2:11" ht="15" customHeight="1">
      <c r="B208" s="353"/>
      <c r="C208" s="331"/>
      <c r="D208" s="331"/>
      <c r="E208" s="331"/>
      <c r="F208" s="352" t="s">
        <v>752</v>
      </c>
      <c r="G208" s="331"/>
      <c r="H208" s="392" t="s">
        <v>918</v>
      </c>
      <c r="I208" s="392"/>
      <c r="J208" s="392"/>
      <c r="K208" s="374"/>
    </row>
    <row r="209" spans="2:11" ht="15" customHeight="1">
      <c r="B209" s="393"/>
      <c r="C209" s="359"/>
      <c r="D209" s="359"/>
      <c r="E209" s="359"/>
      <c r="F209" s="352" t="s">
        <v>756</v>
      </c>
      <c r="G209" s="337"/>
      <c r="H209" s="394" t="s">
        <v>757</v>
      </c>
      <c r="I209" s="394"/>
      <c r="J209" s="394"/>
      <c r="K209" s="395"/>
    </row>
    <row r="210" spans="2:11" ht="15" customHeight="1">
      <c r="B210" s="393"/>
      <c r="C210" s="359"/>
      <c r="D210" s="359"/>
      <c r="E210" s="359"/>
      <c r="F210" s="352" t="s">
        <v>758</v>
      </c>
      <c r="G210" s="337"/>
      <c r="H210" s="394" t="s">
        <v>919</v>
      </c>
      <c r="I210" s="394"/>
      <c r="J210" s="394"/>
      <c r="K210" s="395"/>
    </row>
    <row r="211" spans="2:11" ht="15" customHeight="1">
      <c r="B211" s="393"/>
      <c r="C211" s="359"/>
      <c r="D211" s="359"/>
      <c r="E211" s="359"/>
      <c r="F211" s="396"/>
      <c r="G211" s="337"/>
      <c r="H211" s="397"/>
      <c r="I211" s="397"/>
      <c r="J211" s="397"/>
      <c r="K211" s="395"/>
    </row>
    <row r="212" spans="2:11" ht="15" customHeight="1">
      <c r="B212" s="393"/>
      <c r="C212" s="331" t="s">
        <v>881</v>
      </c>
      <c r="D212" s="359"/>
      <c r="E212" s="359"/>
      <c r="F212" s="352">
        <v>1</v>
      </c>
      <c r="G212" s="337"/>
      <c r="H212" s="394" t="s">
        <v>920</v>
      </c>
      <c r="I212" s="394"/>
      <c r="J212" s="394"/>
      <c r="K212" s="395"/>
    </row>
    <row r="213" spans="2:11" ht="15" customHeight="1">
      <c r="B213" s="393"/>
      <c r="C213" s="359"/>
      <c r="D213" s="359"/>
      <c r="E213" s="359"/>
      <c r="F213" s="352">
        <v>2</v>
      </c>
      <c r="G213" s="337"/>
      <c r="H213" s="394" t="s">
        <v>921</v>
      </c>
      <c r="I213" s="394"/>
      <c r="J213" s="394"/>
      <c r="K213" s="395"/>
    </row>
    <row r="214" spans="2:11" ht="15" customHeight="1">
      <c r="B214" s="393"/>
      <c r="C214" s="359"/>
      <c r="D214" s="359"/>
      <c r="E214" s="359"/>
      <c r="F214" s="352">
        <v>3</v>
      </c>
      <c r="G214" s="337"/>
      <c r="H214" s="394" t="s">
        <v>922</v>
      </c>
      <c r="I214" s="394"/>
      <c r="J214" s="394"/>
      <c r="K214" s="395"/>
    </row>
    <row r="215" spans="2:11" ht="15" customHeight="1">
      <c r="B215" s="393"/>
      <c r="C215" s="359"/>
      <c r="D215" s="359"/>
      <c r="E215" s="359"/>
      <c r="F215" s="352">
        <v>4</v>
      </c>
      <c r="G215" s="337"/>
      <c r="H215" s="394" t="s">
        <v>923</v>
      </c>
      <c r="I215" s="394"/>
      <c r="J215" s="394"/>
      <c r="K215" s="395"/>
    </row>
    <row r="216" spans="2:11" ht="12.75" customHeight="1">
      <c r="B216" s="398"/>
      <c r="C216" s="399"/>
      <c r="D216" s="399"/>
      <c r="E216" s="399"/>
      <c r="F216" s="399"/>
      <c r="G216" s="399"/>
      <c r="H216" s="399"/>
      <c r="I216" s="399"/>
      <c r="J216" s="399"/>
      <c r="K216" s="400"/>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100147 - Stavební úprava ...</vt:lpstr>
      <vt:lpstr>Pokyny pro vyplnění</vt:lpstr>
      <vt:lpstr>'100147 - Stavební úprava ...'!Názvy_tisku</vt:lpstr>
      <vt:lpstr>'Rekapitulace stavby'!Názvy_tisku</vt:lpstr>
      <vt:lpstr>'100147 - Stavební úprava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Josef Galetka</cp:lastModifiedBy>
  <dcterms:created xsi:type="dcterms:W3CDTF">2016-12-15T17:55:08Z</dcterms:created>
  <dcterms:modified xsi:type="dcterms:W3CDTF">2016-12-15T17:55:15Z</dcterms:modified>
</cp:coreProperties>
</file>